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8.xml" ContentType="application/vnd.openxmlformats-officedocument.drawing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0.xml" ContentType="application/vnd.openxmlformats-officedocument.drawing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2.xml" ContentType="application/vnd.openxmlformats-officedocument.drawing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3.xml" ContentType="application/vnd.openxmlformats-officedocument.drawing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4.xml" ContentType="application/vnd.openxmlformats-officedocument.drawing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15.xml" ContentType="application/vnd.openxmlformats-officedocument.drawing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16.xml" ContentType="application/vnd.openxmlformats-officedocument.drawing+xml"/>
  <Override PartName="/xl/pivotTables/pivotTable31.xml" ContentType="application/vnd.openxmlformats-officedocument.spreadsheetml.pivotTable+xml"/>
  <Override PartName="/xl/drawings/drawing17.xml" ContentType="application/vnd.openxmlformats-officedocument.drawing+xml"/>
  <Override PartName="/xl/pivotTables/pivotTable32.xml" ContentType="application/vnd.openxmlformats-officedocument.spreadsheetml.pivotTable+xml"/>
  <Override PartName="/xl/drawings/drawing18.xml" ContentType="application/vnd.openxmlformats-officedocument.drawing+xml"/>
  <Override PartName="/xl/pivotTables/pivotTable33.xml" ContentType="application/vnd.openxmlformats-officedocument.spreadsheetml.pivotTable+xml"/>
  <Override PartName="/xl/drawings/drawing19.xml" ContentType="application/vnd.openxmlformats-officedocument.drawing+xml"/>
  <Override PartName="/xl/pivotTables/pivotTable34.xml" ContentType="application/vnd.openxmlformats-officedocument.spreadsheetml.pivotTable+xml"/>
  <Override PartName="/xl/drawings/drawing20.xml" ContentType="application/vnd.openxmlformats-officedocument.drawing+xml"/>
  <Override PartName="/xl/pivotTables/pivotTable35.xml" ContentType="application/vnd.openxmlformats-officedocument.spreadsheetml.pivotTable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pivotTables/pivotTable36.xml" ContentType="application/vnd.openxmlformats-officedocument.spreadsheetml.pivotTable+xml"/>
  <Override PartName="/xl/drawings/drawing23.xml" ContentType="application/vnd.openxmlformats-officedocument.drawing+xml"/>
  <Override PartName="/xl/pivotTables/pivotTable37.xml" ContentType="application/vnd.openxmlformats-officedocument.spreadsheetml.pivotTable+xml"/>
  <Override PartName="/xl/drawings/drawing24.xml" ContentType="application/vnd.openxmlformats-officedocument.drawing+xml"/>
  <Override PartName="/xl/pivotTables/pivotTable38.xml" ContentType="application/vnd.openxmlformats-officedocument.spreadsheetml.pivotTable+xml"/>
  <Override PartName="/xl/drawings/drawing25.xml" ContentType="application/vnd.openxmlformats-officedocument.drawing+xml"/>
  <Override PartName="/xl/pivotTables/pivotTable39.xml" ContentType="application/vnd.openxmlformats-officedocument.spreadsheetml.pivotTable+xml"/>
  <Override PartName="/xl/drawings/drawing26.xml" ContentType="application/vnd.openxmlformats-officedocument.drawing+xml"/>
  <Override PartName="/xl/pivotTables/pivotTable40.xml" ContentType="application/vnd.openxmlformats-officedocument.spreadsheetml.pivotTable+xml"/>
  <Override PartName="/xl/drawings/drawing27.xml" ContentType="application/vnd.openxmlformats-officedocument.drawing+xml"/>
  <Override PartName="/xl/pivotTables/pivotTable41.xml" ContentType="application/vnd.openxmlformats-officedocument.spreadsheetml.pivotTable+xml"/>
  <Override PartName="/xl/drawings/drawing28.xml" ContentType="application/vnd.openxmlformats-officedocument.drawing+xml"/>
  <Override PartName="/xl/pivotTables/pivotTable42.xml" ContentType="application/vnd.openxmlformats-officedocument.spreadsheetml.pivotTable+xml"/>
  <Override PartName="/xl/drawings/drawing29.xml" ContentType="application/vnd.openxmlformats-officedocument.drawing+xml"/>
  <Override PartName="/xl/pivotTables/pivotTable43.xml" ContentType="application/vnd.openxmlformats-officedocument.spreadsheetml.pivotTable+xml"/>
  <Override PartName="/xl/drawings/drawing30.xml" ContentType="application/vnd.openxmlformats-officedocument.drawing+xml"/>
  <Override PartName="/xl/pivotTables/pivotTable44.xml" ContentType="application/vnd.openxmlformats-officedocument.spreadsheetml.pivotTable+xml"/>
  <Override PartName="/xl/drawings/drawing31.xml" ContentType="application/vnd.openxmlformats-officedocument.drawing+xml"/>
  <Override PartName="/xl/pivotTables/pivotTable45.xml" ContentType="application/vnd.openxmlformats-officedocument.spreadsheetml.pivotTable+xml"/>
  <Override PartName="/xl/drawings/drawing32.xml" ContentType="application/vnd.openxmlformats-officedocument.drawing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33.xml" ContentType="application/vnd.openxmlformats-officedocument.drawing+xml"/>
  <Override PartName="/xl/pivotTables/pivotTable48.xml" ContentType="application/vnd.openxmlformats-officedocument.spreadsheetml.pivotTable+xml"/>
  <Override PartName="/xl/drawings/drawing34.xml" ContentType="application/vnd.openxmlformats-officedocument.drawing+xml"/>
  <Override PartName="/xl/pivotTables/pivotTable49.xml" ContentType="application/vnd.openxmlformats-officedocument.spreadsheetml.pivotTable+xml"/>
  <Override PartName="/xl/drawings/drawing35.xml" ContentType="application/vnd.openxmlformats-officedocument.drawing+xml"/>
  <Override PartName="/xl/pivotTables/pivotTable50.xml" ContentType="application/vnd.openxmlformats-officedocument.spreadsheetml.pivotTable+xml"/>
  <Override PartName="/xl/drawings/drawing36.xml" ContentType="application/vnd.openxmlformats-officedocument.drawing+xml"/>
  <Override PartName="/xl/pivotTables/pivotTable51.xml" ContentType="application/vnd.openxmlformats-officedocument.spreadsheetml.pivotTable+xml"/>
  <Override PartName="/xl/drawings/drawing37.xml" ContentType="application/vnd.openxmlformats-officedocument.drawing+xml"/>
  <Override PartName="/xl/pivotTables/pivotTable52.xml" ContentType="application/vnd.openxmlformats-officedocument.spreadsheetml.pivotTable+xml"/>
  <Override PartName="/xl/drawings/drawing38.xml" ContentType="application/vnd.openxmlformats-officedocument.drawing+xml"/>
  <Override PartName="/xl/pivotTables/pivotTable53.xml" ContentType="application/vnd.openxmlformats-officedocument.spreadsheetml.pivotTable+xml"/>
  <Override PartName="/xl/drawings/drawing39.xml" ContentType="application/vnd.openxmlformats-officedocument.drawing+xml"/>
  <Override PartName="/xl/pivotTables/pivotTable54.xml" ContentType="application/vnd.openxmlformats-officedocument.spreadsheetml.pivotTable+xml"/>
  <Override PartName="/xl/drawings/drawing40.xml" ContentType="application/vnd.openxmlformats-officedocument.drawing+xml"/>
  <Override PartName="/xl/pivotTables/pivotTable55.xml" ContentType="application/vnd.openxmlformats-officedocument.spreadsheetml.pivotTable+xml"/>
  <Override PartName="/xl/drawings/drawing41.xml" ContentType="application/vnd.openxmlformats-officedocument.drawing+xml"/>
  <Override PartName="/xl/pivotTables/pivotTable56.xml" ContentType="application/vnd.openxmlformats-officedocument.spreadsheetml.pivotTable+xml"/>
  <Override PartName="/xl/drawings/drawing42.xml" ContentType="application/vnd.openxmlformats-officedocument.drawing+xml"/>
  <Override PartName="/xl/pivotTables/pivotTable57.xml" ContentType="application/vnd.openxmlformats-officedocument.spreadsheetml.pivotTable+xml"/>
  <Override PartName="/xl/drawings/drawing43.xml" ContentType="application/vnd.openxmlformats-officedocument.drawing+xml"/>
  <Override PartName="/xl/pivotTables/pivotTable58.xml" ContentType="application/vnd.openxmlformats-officedocument.spreadsheetml.pivotTable+xml"/>
  <Override PartName="/xl/drawings/drawing44.xml" ContentType="application/vnd.openxmlformats-officedocument.drawing+xml"/>
  <Override PartName="/xl/pivotTables/pivotTable59.xml" ContentType="application/vnd.openxmlformats-officedocument.spreadsheetml.pivotTable+xml"/>
  <Override PartName="/xl/drawings/drawing45.xml" ContentType="application/vnd.openxmlformats-officedocument.drawing+xml"/>
  <Override PartName="/xl/pivotTables/pivotTable60.xml" ContentType="application/vnd.openxmlformats-officedocument.spreadsheetml.pivotTable+xml"/>
  <Override PartName="/xl/drawings/drawing46.xml" ContentType="application/vnd.openxmlformats-officedocument.drawing+xml"/>
  <Override PartName="/xl/pivotTables/pivotTable61.xml" ContentType="application/vnd.openxmlformats-officedocument.spreadsheetml.pivotTable+xml"/>
  <Override PartName="/xl/drawings/drawing47.xml" ContentType="application/vnd.openxmlformats-officedocument.drawing+xml"/>
  <Override PartName="/xl/pivotTables/pivotTable62.xml" ContentType="application/vnd.openxmlformats-officedocument.spreadsheetml.pivotTable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pivotTables/pivotTable63.xml" ContentType="application/vnd.openxmlformats-officedocument.spreadsheetml.pivotTable+xml"/>
  <Override PartName="/xl/drawings/drawing50.xml" ContentType="application/vnd.openxmlformats-officedocument.drawing+xml"/>
  <Override PartName="/xl/pivotTables/pivotTable64.xml" ContentType="application/vnd.openxmlformats-officedocument.spreadsheetml.pivotTable+xml"/>
  <Override PartName="/xl/drawings/drawing51.xml" ContentType="application/vnd.openxmlformats-officedocument.drawing+xml"/>
  <Override PartName="/xl/pivotTables/pivotTable65.xml" ContentType="application/vnd.openxmlformats-officedocument.spreadsheetml.pivotTable+xml"/>
  <Override PartName="/xl/drawings/drawing52.xml" ContentType="application/vnd.openxmlformats-officedocument.drawing+xml"/>
  <Override PartName="/xl/pivotTables/pivotTable66.xml" ContentType="application/vnd.openxmlformats-officedocument.spreadsheetml.pivotTable+xml"/>
  <Override PartName="/xl/drawings/drawing53.xml" ContentType="application/vnd.openxmlformats-officedocument.drawing+xml"/>
  <Override PartName="/xl/pivotTables/pivotTable67.xml" ContentType="application/vnd.openxmlformats-officedocument.spreadsheetml.pivotTable+xml"/>
  <Override PartName="/xl/drawings/drawing54.xml" ContentType="application/vnd.openxmlformats-officedocument.drawing+xml"/>
  <Override PartName="/xl/pivotTables/pivotTable68.xml" ContentType="application/vnd.openxmlformats-officedocument.spreadsheetml.pivotTable+xml"/>
  <Override PartName="/xl/drawings/drawing55.xml" ContentType="application/vnd.openxmlformats-officedocument.drawing+xml"/>
  <Override PartName="/xl/pivotTables/pivotTable69.xml" ContentType="application/vnd.openxmlformats-officedocument.spreadsheetml.pivotTable+xml"/>
  <Override PartName="/xl/drawings/drawing56.xml" ContentType="application/vnd.openxmlformats-officedocument.drawing+xml"/>
  <Override PartName="/xl/pivotTables/pivotTable70.xml" ContentType="application/vnd.openxmlformats-officedocument.spreadsheetml.pivotTable+xml"/>
  <Override PartName="/xl/drawings/drawing57.xml" ContentType="application/vnd.openxmlformats-officedocument.drawing+xml"/>
  <Override PartName="/xl/pivotTables/pivotTable71.xml" ContentType="application/vnd.openxmlformats-officedocument.spreadsheetml.pivotTable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pivotTables/pivotTable72.xml" ContentType="application/vnd.openxmlformats-officedocument.spreadsheetml.pivotTable+xml"/>
  <Override PartName="/xl/drawings/drawing60.xml" ContentType="application/vnd.openxmlformats-officedocument.drawing+xml"/>
  <Override PartName="/xl/pivotTables/pivotTable73.xml" ContentType="application/vnd.openxmlformats-officedocument.spreadsheetml.pivotTable+xml"/>
  <Override PartName="/xl/drawings/drawing61.xml" ContentType="application/vnd.openxmlformats-officedocument.drawing+xml"/>
  <Override PartName="/xl/pivotTables/pivotTable7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pecom-my.sharepoint.com/personal/evangelina_cordero_pecomenergia_com_ar/Documents/Evangelina/Yacimiento/Catriel 12121/Diciembre 2023/"/>
    </mc:Choice>
  </mc:AlternateContent>
  <xr:revisionPtr revIDLastSave="0" documentId="8_{47FFB461-6941-402B-BE5C-1B556A27B78D}" xr6:coauthVersionLast="47" xr6:coauthVersionMax="47" xr10:uidLastSave="{00000000-0000-0000-0000-000000000000}"/>
  <bookViews>
    <workbookView xWindow="20370" yWindow="-120" windowWidth="29040" windowHeight="15840" tabRatio="915" firstSheet="119" activeTab="122" xr2:uid="{00000000-000D-0000-FFFF-FFFF00000000}"/>
  </bookViews>
  <sheets>
    <sheet name="Certificado servicio-UTE julio" sheetId="8" state="hidden" r:id="rId1"/>
    <sheet name="Control-UTE julio" sheetId="14" state="hidden" r:id="rId2"/>
    <sheet name="Certif. servicio Portezuelo Jul" sheetId="15" state="hidden" r:id="rId3"/>
    <sheet name="Control-Portezuelo Julio" sheetId="16" state="hidden" r:id="rId4"/>
    <sheet name="Certificado servicio-UTE Agosto" sheetId="17" state="hidden" r:id="rId5"/>
    <sheet name="Control-UTE Agosto" sheetId="18" state="hidden" r:id="rId6"/>
    <sheet name="Certificado servicio-UTE SEPTIE" sheetId="19" state="hidden" r:id="rId7"/>
    <sheet name="Control-UTE SEPTIEMBRE" sheetId="20" state="hidden" r:id="rId8"/>
    <sheet name="Control-UTE octubre" sheetId="23" state="hidden" r:id="rId9"/>
    <sheet name=" servicio-UTE octubre" sheetId="24" state="hidden" r:id="rId10"/>
    <sheet name="ACUMULADO" sheetId="21" state="hidden" r:id="rId11"/>
    <sheet name="TABLA DINÁMICA ACUM" sheetId="22" state="hidden" r:id="rId12"/>
    <sheet name="Control-UTE noviembre" sheetId="26" state="hidden" r:id="rId13"/>
    <sheet name=" servicio-UTE noviembre" sheetId="25" state="hidden" r:id="rId14"/>
    <sheet name=" servicio-UTE DICIEMBRE" sheetId="27" state="hidden" r:id="rId15"/>
    <sheet name="Control-UTE DICIEMBRE" sheetId="28" state="hidden" r:id="rId16"/>
    <sheet name=" servicio-UTE ENERO 2020" sheetId="29" state="hidden" r:id="rId17"/>
    <sheet name="Control-UTE ENERO 2020" sheetId="30" state="hidden" r:id="rId18"/>
    <sheet name=" servicio-UTE FEBRERO 2020" sheetId="31" state="hidden" r:id="rId19"/>
    <sheet name="Control-UTE FEBRERO 2020 " sheetId="32" state="hidden" r:id="rId20"/>
    <sheet name=" servicio-UTE MARZO 2020" sheetId="33" state="hidden" r:id="rId21"/>
    <sheet name="Control-UTE MARZO 2020" sheetId="34" state="hidden" r:id="rId22"/>
    <sheet name=" servicio-UTE ABRIL 2020" sheetId="35" state="hidden" r:id="rId23"/>
    <sheet name="Control-UTE ABRIL 2020" sheetId="36" state="hidden" r:id="rId24"/>
    <sheet name=" servicio-UTE Mayo 2020 " sheetId="37" r:id="rId25"/>
    <sheet name="Control-UTE Mayo 2020" sheetId="38" r:id="rId26"/>
    <sheet name=" servicio-UTE Junio 2020" sheetId="39" r:id="rId27"/>
    <sheet name="Control-UTE Junio" sheetId="40" r:id="rId28"/>
    <sheet name=" servicio-UTE Julio 2020" sheetId="41" r:id="rId29"/>
    <sheet name="Control-UTE Julio 2020" sheetId="42" r:id="rId30"/>
    <sheet name=" servicio-UTE AGOSTO 2020" sheetId="43" r:id="rId31"/>
    <sheet name="Control-UTE AGOSTO 2020" sheetId="44" r:id="rId32"/>
    <sheet name="servicio-ute septiembre 2020" sheetId="45" r:id="rId33"/>
    <sheet name="Control-UTE Septiembre 2020" sheetId="46" r:id="rId34"/>
    <sheet name="servicio-ute OCTUBRE 2020" sheetId="47" r:id="rId35"/>
    <sheet name="Control-UTE OCTUBRE 2020" sheetId="49" r:id="rId36"/>
    <sheet name="servicio-ute Noviembre 2020" sheetId="50" r:id="rId37"/>
    <sheet name="Control-UTE Noviembre 2020 " sheetId="51" r:id="rId38"/>
    <sheet name="Hoja2" sheetId="48" r:id="rId39"/>
    <sheet name="servicio-ute Diciembre 2020 " sheetId="52" r:id="rId40"/>
    <sheet name="Control-UTE Diciembre 2020 " sheetId="53" r:id="rId41"/>
    <sheet name="servicio-ute Enero 2021" sheetId="54" r:id="rId42"/>
    <sheet name="Control-UTE Enero 2021" sheetId="55" r:id="rId43"/>
    <sheet name="servicio-ute Febrero 2021 " sheetId="56" r:id="rId44"/>
    <sheet name="Hoja4" sheetId="58" r:id="rId45"/>
    <sheet name="servicio-ute marzo 2021  (2)" sheetId="59" r:id="rId46"/>
    <sheet name="Control-UTE marzo 2021 " sheetId="57" r:id="rId47"/>
    <sheet name="servicio-ute abril 2021" sheetId="60" r:id="rId48"/>
    <sheet name="Control-UTE abril 2021" sheetId="61" r:id="rId49"/>
    <sheet name="servicio-ute mayo 2021" sheetId="62" r:id="rId50"/>
    <sheet name="Control-UTE mayo 2021" sheetId="63" r:id="rId51"/>
    <sheet name="servicio-ute junio 2021" sheetId="64" r:id="rId52"/>
    <sheet name="Control-UTE junio 2021" sheetId="65" r:id="rId53"/>
    <sheet name="servicio-ute julio 2021" sheetId="66" r:id="rId54"/>
    <sheet name="Control-UTE julio 2021" sheetId="67" r:id="rId55"/>
    <sheet name="servicio-ute agosto 2021" sheetId="68" r:id="rId56"/>
    <sheet name="Control-UTE agosto 2021" sheetId="69" r:id="rId57"/>
    <sheet name="sevicio-ute septiembre 2021" sheetId="70" r:id="rId58"/>
    <sheet name="Control-UTE septiembre 2021" sheetId="71" r:id="rId59"/>
    <sheet name="sevicio-ute octubre 2021" sheetId="72" r:id="rId60"/>
    <sheet name="Control-UTE octubre 2021" sheetId="73" r:id="rId61"/>
    <sheet name="sevicio-ute noviembre 2021" sheetId="75" r:id="rId62"/>
    <sheet name="Control-UTE noviembre 2021" sheetId="74" r:id="rId63"/>
    <sheet name="Sevicio-UTE Diciembre 2021" sheetId="76" r:id="rId64"/>
    <sheet name="Control-UTE Diciembre 2021" sheetId="77" r:id="rId65"/>
    <sheet name="Sevicio-UTE Enero 2022" sheetId="78" r:id="rId66"/>
    <sheet name="Control-UTE Enero 2022" sheetId="79" r:id="rId67"/>
    <sheet name="Control-UTE Enero 2022 (2)" sheetId="81" r:id="rId68"/>
    <sheet name="Sevicio-UTE Febrero 2022" sheetId="80" r:id="rId69"/>
    <sheet name="Control-UTE Febrero 2022" sheetId="82" r:id="rId70"/>
    <sheet name="Sevicio-UTE Marzo 2022 " sheetId="83" r:id="rId71"/>
    <sheet name="Control-UTE Marzo 2022 " sheetId="84" r:id="rId72"/>
    <sheet name="Sevicio-UTE Abril 2022  (2)" sheetId="88" r:id="rId73"/>
    <sheet name="Control-UTE Abril 2022" sheetId="89" r:id="rId74"/>
    <sheet name="Sevicio-UTE MAYO 2022" sheetId="91" r:id="rId75"/>
    <sheet name="Control-UTE Mayo 2022" sheetId="90" r:id="rId76"/>
    <sheet name="Sevicio-UTE Junio 2022" sheetId="93" r:id="rId77"/>
    <sheet name="Control-UTE Junio 2022" sheetId="92" r:id="rId78"/>
    <sheet name="Sevicio-UTE Julio 2022" sheetId="94" r:id="rId79"/>
    <sheet name="Control-UTE Julio 2022" sheetId="95" r:id="rId80"/>
    <sheet name="Sevicio-UTE Agosto 2022" sheetId="96" r:id="rId81"/>
    <sheet name="Control-UTE Agost 2022" sheetId="97" r:id="rId82"/>
    <sheet name="Sevicio-UTE Septiembre 2022" sheetId="98" r:id="rId83"/>
    <sheet name="Control-UTE Septiembre 2022" sheetId="99" r:id="rId84"/>
    <sheet name="Sevicio-UTE Octubre 2022" sheetId="101" r:id="rId85"/>
    <sheet name="Control-UTE Octubre 2022" sheetId="100" r:id="rId86"/>
    <sheet name="Sevicio-UTE Noviembre 2022" sheetId="102" r:id="rId87"/>
    <sheet name="Control-UTE Noviembre 2022" sheetId="103" r:id="rId88"/>
    <sheet name="Sevicio-UTE Diciembre 2022" sheetId="104" r:id="rId89"/>
    <sheet name="Control-UTE Diciembre 2022" sheetId="105" r:id="rId90"/>
    <sheet name="Sevicio-UTE Enero 2023" sheetId="108" r:id="rId91"/>
    <sheet name="Control-UTE Enero 2023" sheetId="107" r:id="rId92"/>
    <sheet name="Sevicio-UTE Febrero 2023" sheetId="110" r:id="rId93"/>
    <sheet name="Control-UTE febrero 2023" sheetId="109" r:id="rId94"/>
    <sheet name="Sevicio-UTE Marzo 2023 " sheetId="111" r:id="rId95"/>
    <sheet name="Control-UTE Marzo 2023" sheetId="112" r:id="rId96"/>
    <sheet name="Sevicio-UTE Abril 2023" sheetId="113" r:id="rId97"/>
    <sheet name="Control-UTE Abril 2023" sheetId="114" r:id="rId98"/>
    <sheet name="Sevicio-UTE Mayo 2023" sheetId="115" r:id="rId99"/>
    <sheet name="Sevicio-UTE Mayo 2023 (2)" sheetId="118" r:id="rId100"/>
    <sheet name="Control-UTE Mayo 2023" sheetId="117" r:id="rId101"/>
    <sheet name="Sevicio-UTE Junio 2023" sheetId="120" r:id="rId102"/>
    <sheet name="Control-UTE Junio 2023" sheetId="119" r:id="rId103"/>
    <sheet name="Sevicio-UTE Julio 2023" sheetId="121" r:id="rId104"/>
    <sheet name="Control-UTE Julio 2023" sheetId="122" r:id="rId105"/>
    <sheet name="Sevicio-UTE Agosto 2023" sheetId="123" r:id="rId106"/>
    <sheet name="Control-UTE Agosto 2023" sheetId="124" r:id="rId107"/>
    <sheet name="Sevicio-CHO Agosto 2023" sheetId="125" r:id="rId108"/>
    <sheet name="Control-CHO Agosto 2023 " sheetId="126" r:id="rId109"/>
    <sheet name="Sevicio-UTE Septiembre 2023 " sheetId="127" r:id="rId110"/>
    <sheet name="Control-UTE Septiembre 2023" sheetId="128" r:id="rId111"/>
    <sheet name="Sevicio-CHO Septiembre 2023 " sheetId="135" r:id="rId112"/>
    <sheet name="Control-CHO Septiembr 2023 " sheetId="136" r:id="rId113"/>
    <sheet name="Sevicio-UTE Octubre 2023" sheetId="131" r:id="rId114"/>
    <sheet name="Control-UTE Octubre 2023" sheetId="132" r:id="rId115"/>
    <sheet name="Sevicio-CHO Octubre 2023 " sheetId="129" r:id="rId116"/>
    <sheet name="Control-CHO Octubre 2023 " sheetId="130" r:id="rId117"/>
    <sheet name="Sevicio-UTE Noviembre 2023" sheetId="138" r:id="rId118"/>
    <sheet name="Sevicio-CHO Noviembre 2023  " sheetId="139" r:id="rId119"/>
    <sheet name="Control-CHO Noviembre 2023  " sheetId="140" r:id="rId120"/>
    <sheet name="Sevicio-UTE Diciembre 2023" sheetId="141" r:id="rId121"/>
    <sheet name="Control-UTE Diciembre 2023" sheetId="137" r:id="rId122"/>
    <sheet name="Sevicio-CHO Diciembre 2023  " sheetId="142" r:id="rId123"/>
    <sheet name="Control-CHO Diciembre 2023 " sheetId="143" r:id="rId124"/>
  </sheets>
  <externalReferences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</externalReferences>
  <definedNames>
    <definedName name="_FC" localSheetId="22">#REF!</definedName>
    <definedName name="_FC" localSheetId="30">#REF!</definedName>
    <definedName name="_FC" localSheetId="14">#REF!</definedName>
    <definedName name="_FC" localSheetId="16">#REF!</definedName>
    <definedName name="_FC" localSheetId="18">#REF!</definedName>
    <definedName name="_FC" localSheetId="28">#REF!</definedName>
    <definedName name="_FC" localSheetId="26">#REF!</definedName>
    <definedName name="_FC" localSheetId="20">#REF!</definedName>
    <definedName name="_FC" localSheetId="24">#REF!</definedName>
    <definedName name="_FC" localSheetId="13">#REF!</definedName>
    <definedName name="_FC" localSheetId="9">#REF!</definedName>
    <definedName name="_FC" localSheetId="4">#REF!</definedName>
    <definedName name="_FC" localSheetId="6">#REF!</definedName>
    <definedName name="_FC" localSheetId="108">#REF!</definedName>
    <definedName name="_FC" localSheetId="123">#REF!</definedName>
    <definedName name="_FC" localSheetId="119">#REF!</definedName>
    <definedName name="_FC" localSheetId="116">#REF!</definedName>
    <definedName name="_FC" localSheetId="112">#REF!</definedName>
    <definedName name="_FC" localSheetId="23">#REF!</definedName>
    <definedName name="_FC" localSheetId="48">#REF!</definedName>
    <definedName name="_FC" localSheetId="73">#REF!</definedName>
    <definedName name="_FC" localSheetId="97">#REF!</definedName>
    <definedName name="_FC" localSheetId="81">#REF!</definedName>
    <definedName name="_FC" localSheetId="5">#REF!</definedName>
    <definedName name="_FC" localSheetId="31">#REF!</definedName>
    <definedName name="_FC" localSheetId="56">#REF!</definedName>
    <definedName name="_FC" localSheetId="106">#REF!</definedName>
    <definedName name="_FC" localSheetId="15">#REF!</definedName>
    <definedName name="_FC" localSheetId="40">#REF!</definedName>
    <definedName name="_FC" localSheetId="64">#REF!</definedName>
    <definedName name="_FC" localSheetId="89">#REF!</definedName>
    <definedName name="_FC" localSheetId="121">#REF!</definedName>
    <definedName name="_FC" localSheetId="17">#REF!</definedName>
    <definedName name="_FC" localSheetId="42">#REF!</definedName>
    <definedName name="_FC" localSheetId="66">#REF!</definedName>
    <definedName name="_FC" localSheetId="67">#REF!</definedName>
    <definedName name="_FC" localSheetId="91">#REF!</definedName>
    <definedName name="_FC" localSheetId="19">#REF!</definedName>
    <definedName name="_FC" localSheetId="69">#REF!</definedName>
    <definedName name="_FC" localSheetId="93">#REF!</definedName>
    <definedName name="_FC" localSheetId="29">#REF!</definedName>
    <definedName name="_FC" localSheetId="54">#REF!</definedName>
    <definedName name="_FC" localSheetId="79">#REF!</definedName>
    <definedName name="_FC" localSheetId="104">#REF!</definedName>
    <definedName name="_FC" localSheetId="27">#REF!</definedName>
    <definedName name="_FC" localSheetId="52">#REF!</definedName>
    <definedName name="_FC" localSheetId="77">#REF!</definedName>
    <definedName name="_FC" localSheetId="102">#REF!</definedName>
    <definedName name="_FC" localSheetId="21">#REF!</definedName>
    <definedName name="_FC" localSheetId="46">#REF!</definedName>
    <definedName name="_FC" localSheetId="71">#REF!</definedName>
    <definedName name="_FC" localSheetId="95">#REF!</definedName>
    <definedName name="_FC" localSheetId="25">#REF!</definedName>
    <definedName name="_FC" localSheetId="50">#REF!</definedName>
    <definedName name="_FC" localSheetId="75">#REF!</definedName>
    <definedName name="_FC" localSheetId="100">#REF!</definedName>
    <definedName name="_FC" localSheetId="12">#REF!</definedName>
    <definedName name="_FC" localSheetId="37">#REF!</definedName>
    <definedName name="_FC" localSheetId="62">#REF!</definedName>
    <definedName name="_FC" localSheetId="87">#REF!</definedName>
    <definedName name="_FC" localSheetId="8">#REF!</definedName>
    <definedName name="_FC" localSheetId="35">#REF!</definedName>
    <definedName name="_FC" localSheetId="60">#REF!</definedName>
    <definedName name="_FC" localSheetId="85">#REF!</definedName>
    <definedName name="_FC" localSheetId="114">#REF!</definedName>
    <definedName name="_FC" localSheetId="7">#REF!</definedName>
    <definedName name="_FC" localSheetId="33">#REF!</definedName>
    <definedName name="_FC" localSheetId="58">#REF!</definedName>
    <definedName name="_FC" localSheetId="83">#REF!</definedName>
    <definedName name="_FC" localSheetId="110">#REF!</definedName>
    <definedName name="_FC" localSheetId="47">#REF!</definedName>
    <definedName name="_FC" localSheetId="55">#REF!</definedName>
    <definedName name="_FC" localSheetId="39">#REF!</definedName>
    <definedName name="_FC" localSheetId="41">#REF!</definedName>
    <definedName name="_FC" localSheetId="43">#REF!</definedName>
    <definedName name="_FC" localSheetId="53">#REF!</definedName>
    <definedName name="_FC" localSheetId="51">#REF!</definedName>
    <definedName name="_FC" localSheetId="45">#REF!</definedName>
    <definedName name="_FC" localSheetId="49">#REF!</definedName>
    <definedName name="_FC" localSheetId="36">#REF!</definedName>
    <definedName name="_FC" localSheetId="34">#REF!</definedName>
    <definedName name="_FC" localSheetId="32">#REF!</definedName>
    <definedName name="_FC" localSheetId="107">#REF!</definedName>
    <definedName name="_FC" localSheetId="122">#REF!</definedName>
    <definedName name="_FC" localSheetId="118">#REF!</definedName>
    <definedName name="_FC" localSheetId="115">#REF!</definedName>
    <definedName name="_FC" localSheetId="111">#REF!</definedName>
    <definedName name="_FC" localSheetId="72">#REF!</definedName>
    <definedName name="_FC" localSheetId="96">#REF!</definedName>
    <definedName name="_FC" localSheetId="80">#REF!</definedName>
    <definedName name="_FC" localSheetId="105">#REF!</definedName>
    <definedName name="_FC" localSheetId="63">#REF!</definedName>
    <definedName name="_FC" localSheetId="88">#REF!</definedName>
    <definedName name="_FC" localSheetId="120">#REF!</definedName>
    <definedName name="_FC" localSheetId="65">#REF!</definedName>
    <definedName name="_FC" localSheetId="90">#REF!</definedName>
    <definedName name="_FC" localSheetId="68">#REF!</definedName>
    <definedName name="_FC" localSheetId="92">#REF!</definedName>
    <definedName name="_FC" localSheetId="78">#REF!</definedName>
    <definedName name="_FC" localSheetId="103">#REF!</definedName>
    <definedName name="_FC" localSheetId="76">#REF!</definedName>
    <definedName name="_FC" localSheetId="101">#REF!</definedName>
    <definedName name="_FC" localSheetId="70">#REF!</definedName>
    <definedName name="_FC" localSheetId="94">#REF!</definedName>
    <definedName name="_FC" localSheetId="74">#REF!</definedName>
    <definedName name="_FC" localSheetId="98">#REF!</definedName>
    <definedName name="_FC" localSheetId="99">#REF!</definedName>
    <definedName name="_FC" localSheetId="61">#REF!</definedName>
    <definedName name="_FC" localSheetId="86">#REF!</definedName>
    <definedName name="_FC" localSheetId="117">#REF!</definedName>
    <definedName name="_FC" localSheetId="59">#REF!</definedName>
    <definedName name="_FC" localSheetId="84">#REF!</definedName>
    <definedName name="_FC" localSheetId="113">#REF!</definedName>
    <definedName name="_FC" localSheetId="57">#REF!</definedName>
    <definedName name="_FC" localSheetId="82">#REF!</definedName>
    <definedName name="_FC" localSheetId="109">#REF!</definedName>
    <definedName name="_FC">#REF!</definedName>
    <definedName name="_xlnm._FilterDatabase" localSheetId="22" hidden="1">' servicio-UTE ABRIL 2020'!$A$7:$S$32</definedName>
    <definedName name="_xlnm._FilterDatabase" localSheetId="30" hidden="1">' servicio-UTE AGOSTO 2020'!$A$7:$S$31</definedName>
    <definedName name="_xlnm._FilterDatabase" localSheetId="14" hidden="1">' servicio-UTE DICIEMBRE'!$M$7:$S$28</definedName>
    <definedName name="_xlnm._FilterDatabase" localSheetId="16" hidden="1">' servicio-UTE ENERO 2020'!$A$7:$S$31</definedName>
    <definedName name="_xlnm._FilterDatabase" localSheetId="18" hidden="1">' servicio-UTE FEBRERO 2020'!$A$7:$S$31</definedName>
    <definedName name="_xlnm._FilterDatabase" localSheetId="28" hidden="1">' servicio-UTE Julio 2020'!$A$7:$S$31</definedName>
    <definedName name="_xlnm._FilterDatabase" localSheetId="26" hidden="1">' servicio-UTE Junio 2020'!$A$7:$S$31</definedName>
    <definedName name="_xlnm._FilterDatabase" localSheetId="20" hidden="1">' servicio-UTE MARZO 2020'!$A$7:$S$32</definedName>
    <definedName name="_xlnm._FilterDatabase" localSheetId="24" hidden="1">' servicio-UTE Mayo 2020 '!$A$7:$S$31</definedName>
    <definedName name="_xlnm._FilterDatabase" localSheetId="13" hidden="1">' servicio-UTE noviembre'!$A$7:$M$30</definedName>
    <definedName name="_xlnm._FilterDatabase" localSheetId="9" hidden="1">' servicio-UTE octubre'!$A$7:$M$30</definedName>
    <definedName name="_xlnm._FilterDatabase" localSheetId="6" hidden="1">'Certificado servicio-UTE SEPTIE'!$A$7:$M$30</definedName>
    <definedName name="_xlnm._FilterDatabase" localSheetId="108" hidden="1">'Control-CHO Agosto 2023 '!$B$3:$G$41</definedName>
    <definedName name="_xlnm._FilterDatabase" localSheetId="123" hidden="1">'Control-CHO Diciembre 2023 '!$A$3:$P$16</definedName>
    <definedName name="_xlnm._FilterDatabase" localSheetId="119" hidden="1">'Control-CHO Noviembre 2023  '!$A$3:$P$16</definedName>
    <definedName name="_xlnm._FilterDatabase" localSheetId="116" hidden="1">'Control-CHO Octubre 2023 '!$A$3:$P$16</definedName>
    <definedName name="_xlnm._FilterDatabase" localSheetId="112" hidden="1">'Control-CHO Septiembr 2023 '!$B$3:$G$39</definedName>
    <definedName name="_xlnm._FilterDatabase" localSheetId="3" hidden="1">'Control-Portezuelo Julio'!$B$3:$E$43</definedName>
    <definedName name="_xlnm._FilterDatabase" localSheetId="23" hidden="1">'Control-UTE ABRIL 2020'!$B$3:$F$29</definedName>
    <definedName name="_xlnm._FilterDatabase" localSheetId="48" hidden="1">'Control-UTE abril 2021'!$B$3:$F$44</definedName>
    <definedName name="_xlnm._FilterDatabase" localSheetId="73" hidden="1">'Control-UTE Abril 2022'!$B$3:$F$32</definedName>
    <definedName name="_xlnm._FilterDatabase" localSheetId="97" hidden="1">'Control-UTE Abril 2023'!$C$3:$G$36</definedName>
    <definedName name="_xlnm._FilterDatabase" localSheetId="81" hidden="1">'Control-UTE Agost 2022'!$B$3:$G$30</definedName>
    <definedName name="_xlnm._FilterDatabase" localSheetId="5" hidden="1">'Control-UTE Agosto'!$B$3:$F$37</definedName>
    <definedName name="_xlnm._FilterDatabase" localSheetId="31" hidden="1">'Control-UTE AGOSTO 2020'!$B$3:$F$29</definedName>
    <definedName name="_xlnm._FilterDatabase" localSheetId="56" hidden="1">'Control-UTE agosto 2021'!$B$3:$F$30</definedName>
    <definedName name="_xlnm._FilterDatabase" localSheetId="106" hidden="1">'Control-UTE Agosto 2023'!$B$3:$G$41</definedName>
    <definedName name="_xlnm._FilterDatabase" localSheetId="15" hidden="1">'Control-UTE DICIEMBRE'!$B$3:$F$37</definedName>
    <definedName name="_xlnm._FilterDatabase" localSheetId="40" hidden="1">'Control-UTE Diciembre 2020 '!$B$3:$F$44</definedName>
    <definedName name="_xlnm._FilterDatabase" localSheetId="64" hidden="1">'Control-UTE Diciembre 2021'!$B$3:$F$32</definedName>
    <definedName name="_xlnm._FilterDatabase" localSheetId="89" hidden="1">'Control-UTE Diciembre 2022'!$B$3:$G$41</definedName>
    <definedName name="_xlnm._FilterDatabase" localSheetId="121" hidden="1">'Control-UTE Diciembre 2023'!$B$3:$G$40</definedName>
    <definedName name="_xlnm._FilterDatabase" localSheetId="17" hidden="1">'Control-UTE ENERO 2020'!$B$3:$F$28</definedName>
    <definedName name="_xlnm._FilterDatabase" localSheetId="42" hidden="1">'Control-UTE Enero 2021'!$B$3:$F$44</definedName>
    <definedName name="_xlnm._FilterDatabase" localSheetId="66" hidden="1">'Control-UTE Enero 2022'!$B$3:$F$32</definedName>
    <definedName name="_xlnm._FilterDatabase" localSheetId="67" hidden="1">'Control-UTE Enero 2022 (2)'!$B$3:$F$32</definedName>
    <definedName name="_xlnm._FilterDatabase" localSheetId="91" hidden="1">'Control-UTE Enero 2023'!$B$3:$G$41</definedName>
    <definedName name="_xlnm._FilterDatabase" localSheetId="19" hidden="1">'Control-UTE FEBRERO 2020 '!$B$3:$F$28</definedName>
    <definedName name="_xlnm._FilterDatabase" localSheetId="69" hidden="1">'Control-UTE Febrero 2022'!$B$3:$F$32</definedName>
    <definedName name="_xlnm._FilterDatabase" localSheetId="93" hidden="1">'Control-UTE febrero 2023'!$B$3:$G$41</definedName>
    <definedName name="_xlnm._FilterDatabase" localSheetId="1" hidden="1">'Control-UTE julio'!$B$3:$F$37</definedName>
    <definedName name="_xlnm._FilterDatabase" localSheetId="29" hidden="1">'Control-UTE Julio 2020'!$B$3:$F$29</definedName>
    <definedName name="_xlnm._FilterDatabase" localSheetId="54" hidden="1">'Control-UTE julio 2021'!$B$3:$F$30</definedName>
    <definedName name="_xlnm._FilterDatabase" localSheetId="79" hidden="1">'Control-UTE Julio 2022'!$B$3:$G$30</definedName>
    <definedName name="_xlnm._FilterDatabase" localSheetId="104" hidden="1">'Control-UTE Julio 2023'!$B$3:$G$41</definedName>
    <definedName name="_xlnm._FilterDatabase" localSheetId="27" hidden="1">'Control-UTE Junio'!$B$3:$F$29</definedName>
    <definedName name="_xlnm._FilterDatabase" localSheetId="52" hidden="1">'Control-UTE junio 2021'!$B$3:$F$30</definedName>
    <definedName name="_xlnm._FilterDatabase" localSheetId="77" hidden="1">'Control-UTE Junio 2022'!$B$3:$G$30</definedName>
    <definedName name="_xlnm._FilterDatabase" localSheetId="102" hidden="1">'Control-UTE Junio 2023'!$B$3:$G$41</definedName>
    <definedName name="_xlnm._FilterDatabase" localSheetId="21" hidden="1">'Control-UTE MARZO 2020'!$B$3:$F$29</definedName>
    <definedName name="_xlnm._FilterDatabase" localSheetId="46" hidden="1">'Control-UTE marzo 2021 '!$B$3:$F$44</definedName>
    <definedName name="_xlnm._FilterDatabase" localSheetId="71" hidden="1">'Control-UTE Marzo 2022 '!$B$3:$F$32</definedName>
    <definedName name="_xlnm._FilterDatabase" localSheetId="95" hidden="1">'Control-UTE Marzo 2023'!$C$3:$G$29</definedName>
    <definedName name="_xlnm._FilterDatabase" localSheetId="25" hidden="1">'Control-UTE Mayo 2020'!$B$3:$F$29</definedName>
    <definedName name="_xlnm._FilterDatabase" localSheetId="50" hidden="1">'Control-UTE mayo 2021'!$B$3:$F$30</definedName>
    <definedName name="_xlnm._FilterDatabase" localSheetId="75" hidden="1">'Control-UTE Mayo 2022'!$B$3:$G$30</definedName>
    <definedName name="_xlnm._FilterDatabase" localSheetId="100" hidden="1">'Control-UTE Mayo 2023'!$B$3:$G$41</definedName>
    <definedName name="_xlnm._FilterDatabase" localSheetId="12" hidden="1">'Control-UTE noviembre'!$B$3:$F$37</definedName>
    <definedName name="_xlnm._FilterDatabase" localSheetId="37" hidden="1">'Control-UTE Noviembre 2020 '!$B$3:$F$44</definedName>
    <definedName name="_xlnm._FilterDatabase" localSheetId="62" hidden="1">'Control-UTE noviembre 2021'!$B$3:$F$32</definedName>
    <definedName name="_xlnm._FilterDatabase" localSheetId="87" hidden="1">'Control-UTE Noviembre 2022'!$B$3:$G$38</definedName>
    <definedName name="_xlnm._FilterDatabase" localSheetId="8" hidden="1">'Control-UTE octubre'!$B$3:$F$37</definedName>
    <definedName name="_xlnm._FilterDatabase" localSheetId="35" hidden="1">'Control-UTE OCTUBRE 2020'!$B$3:$F$29</definedName>
    <definedName name="_xlnm._FilterDatabase" localSheetId="60" hidden="1">'Control-UTE octubre 2021'!$B$3:$F$32</definedName>
    <definedName name="_xlnm._FilterDatabase" localSheetId="85" hidden="1">'Control-UTE Octubre 2022'!$B$3:$G$26</definedName>
    <definedName name="_xlnm._FilterDatabase" localSheetId="114" hidden="1">'Control-UTE Octubre 2023'!$B$3:$G$43</definedName>
    <definedName name="_xlnm._FilterDatabase" localSheetId="7" hidden="1">'Control-UTE SEPTIEMBRE'!$B$3:$F$37</definedName>
    <definedName name="_xlnm._FilterDatabase" localSheetId="33" hidden="1">'Control-UTE Septiembre 2020'!$B$3:$F$29</definedName>
    <definedName name="_xlnm._FilterDatabase" localSheetId="58" hidden="1">'Control-UTE septiembre 2021'!$B$3:$F$32</definedName>
    <definedName name="_xlnm._FilterDatabase" localSheetId="83" hidden="1">'Control-UTE Septiembre 2022'!$A$4:$N$38</definedName>
    <definedName name="_xlnm._FilterDatabase" localSheetId="110" hidden="1">'Control-UTE Septiembre 2023'!$B$3:$G$41</definedName>
    <definedName name="_xlnm._FilterDatabase" localSheetId="47" hidden="1">'servicio-ute abril 2021'!$A$7:$R$34</definedName>
    <definedName name="_xlnm._FilterDatabase" localSheetId="55" hidden="1">'servicio-ute agosto 2021'!$A$7:$R$34</definedName>
    <definedName name="_xlnm._FilterDatabase" localSheetId="39" hidden="1">'servicio-ute Diciembre 2020 '!$A$7:$R$33</definedName>
    <definedName name="_xlnm._FilterDatabase" localSheetId="41" hidden="1">'servicio-ute Enero 2021'!$A$7:$R$33</definedName>
    <definedName name="_xlnm._FilterDatabase" localSheetId="43" hidden="1">'servicio-ute Febrero 2021 '!$A$7:$R$33</definedName>
    <definedName name="_xlnm._FilterDatabase" localSheetId="53" hidden="1">'servicio-ute julio 2021'!$A$7:$R$34</definedName>
    <definedName name="_xlnm._FilterDatabase" localSheetId="51" hidden="1">'servicio-ute junio 2021'!$A$7:$R$34</definedName>
    <definedName name="_xlnm._FilterDatabase" localSheetId="45" hidden="1">'servicio-ute marzo 2021  (2)'!$A$7:$R$34</definedName>
    <definedName name="_xlnm._FilterDatabase" localSheetId="49" hidden="1">'servicio-ute mayo 2021'!$A$7:$R$34</definedName>
    <definedName name="_xlnm._FilterDatabase" localSheetId="36" hidden="1">'servicio-ute Noviembre 2020'!$A$7:$R$33</definedName>
    <definedName name="_xlnm._FilterDatabase" localSheetId="34" hidden="1">'servicio-ute OCTUBRE 2020'!$A$7:$S$31</definedName>
    <definedName name="_xlnm._FilterDatabase" localSheetId="32" hidden="1">'servicio-ute septiembre 2020'!$A$7:$S$31</definedName>
    <definedName name="_xlnm._FilterDatabase" localSheetId="107" hidden="1">'Sevicio-CHO Agosto 2023'!$A$7:$Q$68</definedName>
    <definedName name="_xlnm._FilterDatabase" localSheetId="122" hidden="1">'Sevicio-CHO Diciembre 2023  '!$A$7:$Q$67</definedName>
    <definedName name="_xlnm._FilterDatabase" localSheetId="118" hidden="1">'Sevicio-CHO Noviembre 2023  '!$A$7:$Q$67</definedName>
    <definedName name="_xlnm._FilterDatabase" localSheetId="115" hidden="1">'Sevicio-CHO Octubre 2023 '!$A$7:$P$67</definedName>
    <definedName name="_xlnm._FilterDatabase" localSheetId="111" hidden="1">'Sevicio-CHO Septiembre 2023 '!$A$7:$Q$68</definedName>
    <definedName name="_xlnm._FilterDatabase" localSheetId="72" hidden="1">'Sevicio-UTE Abril 2022  (2)'!$A$7:$P$44</definedName>
    <definedName name="_xlnm._FilterDatabase" localSheetId="96" hidden="1">'Sevicio-UTE Abril 2023'!$A$7:$Q$67</definedName>
    <definedName name="_xlnm._FilterDatabase" localSheetId="80" hidden="1">'Sevicio-UTE Agosto 2022'!$A$7:$P$46</definedName>
    <definedName name="_xlnm._FilterDatabase" localSheetId="105" hidden="1">'Sevicio-UTE Agosto 2023'!$B$7:$Q$67</definedName>
    <definedName name="_xlnm._FilterDatabase" localSheetId="63" hidden="1">'Sevicio-UTE Diciembre 2021'!$A$7:$R$34</definedName>
    <definedName name="_xlnm._FilterDatabase" localSheetId="88" hidden="1">'Sevicio-UTE Diciembre 2022'!$A$7:$Q$67</definedName>
    <definedName name="_xlnm._FilterDatabase" localSheetId="120" hidden="1">'Sevicio-UTE Diciembre 2023'!$A$7:$Q$68</definedName>
    <definedName name="_xlnm._FilterDatabase" localSheetId="65" hidden="1">'Sevicio-UTE Enero 2022'!$A$7:$R$34</definedName>
    <definedName name="_xlnm._FilterDatabase" localSheetId="90" hidden="1">'Sevicio-UTE Enero 2023'!$A$7:$Q$67</definedName>
    <definedName name="_xlnm._FilterDatabase" localSheetId="68" hidden="1">'Sevicio-UTE Febrero 2022'!$A$7:$U$42</definedName>
    <definedName name="_xlnm._FilterDatabase" localSheetId="92" hidden="1">'Sevicio-UTE Febrero 2023'!$A$7:$Q$67</definedName>
    <definedName name="_xlnm._FilterDatabase" localSheetId="78" hidden="1">'Sevicio-UTE Julio 2022'!$A$7:$P$46</definedName>
    <definedName name="_xlnm._FilterDatabase" localSheetId="103" hidden="1">'Sevicio-UTE Julio 2023'!$B$7:$P$67</definedName>
    <definedName name="_xlnm._FilterDatabase" localSheetId="76" hidden="1">'Sevicio-UTE Junio 2022'!$A$7:$P$44</definedName>
    <definedName name="_xlnm._FilterDatabase" localSheetId="101" hidden="1">'Sevicio-UTE Junio 2023'!$B$7:$P$67</definedName>
    <definedName name="_xlnm._FilterDatabase" localSheetId="70" hidden="1">'Sevicio-UTE Marzo 2022 '!$A$7:$P$44</definedName>
    <definedName name="_xlnm._FilterDatabase" localSheetId="94" hidden="1">'Sevicio-UTE Marzo 2023 '!$A$7:$Q$67</definedName>
    <definedName name="_xlnm._FilterDatabase" localSheetId="74" hidden="1">'Sevicio-UTE MAYO 2022'!$A$7:$P$44</definedName>
    <definedName name="_xlnm._FilterDatabase" localSheetId="98" hidden="1">'Sevicio-UTE Mayo 2023'!$B$7:$P$67</definedName>
    <definedName name="_xlnm._FilterDatabase" localSheetId="99" hidden="1">'Sevicio-UTE Mayo 2023 (2)'!$B$7:$P$67</definedName>
    <definedName name="_xlnm._FilterDatabase" localSheetId="61" hidden="1">'sevicio-ute noviembre 2021'!$A$7:$R$34</definedName>
    <definedName name="_xlnm._FilterDatabase" localSheetId="86" hidden="1">'Sevicio-UTE Noviembre 2022'!$A$7:$P$67</definedName>
    <definedName name="_xlnm._FilterDatabase" localSheetId="117" hidden="1">'Sevicio-UTE Noviembre 2023'!$A$7:$Q$68</definedName>
    <definedName name="_xlnm._FilterDatabase" localSheetId="59" hidden="1">'sevicio-ute octubre 2021'!$A$7:$R$34</definedName>
    <definedName name="_xlnm._FilterDatabase" localSheetId="84" hidden="1">'Sevicio-UTE Octubre 2022'!$A$7:$P$67</definedName>
    <definedName name="_xlnm._FilterDatabase" localSheetId="113" hidden="1">'Sevicio-UTE Octubre 2023'!$A$7:$Q$68</definedName>
    <definedName name="_xlnm._FilterDatabase" localSheetId="57" hidden="1">'sevicio-ute septiembre 2021'!$A$7:$R$34</definedName>
    <definedName name="_xlnm._FilterDatabase" localSheetId="82" hidden="1">'Sevicio-UTE Septiembre 2022'!$A$7:$P$67</definedName>
    <definedName name="_xlnm._FilterDatabase" localSheetId="109" hidden="1">'Sevicio-UTE Septiembre 2023 '!$B$7:$Q$67</definedName>
    <definedName name="Anti_espumante" localSheetId="22">#REF!</definedName>
    <definedName name="Anti_espumante" localSheetId="30">#REF!</definedName>
    <definedName name="Anti_espumante" localSheetId="14">#REF!</definedName>
    <definedName name="Anti_espumante" localSheetId="16">#REF!</definedName>
    <definedName name="Anti_espumante" localSheetId="18">#REF!</definedName>
    <definedName name="Anti_espumante" localSheetId="28">#REF!</definedName>
    <definedName name="Anti_espumante" localSheetId="26">#REF!</definedName>
    <definedName name="Anti_espumante" localSheetId="20">#REF!</definedName>
    <definedName name="Anti_espumante" localSheetId="24">#REF!</definedName>
    <definedName name="Anti_espumante" localSheetId="13">#REF!</definedName>
    <definedName name="Anti_espumante" localSheetId="9">#REF!</definedName>
    <definedName name="Anti_espumante" localSheetId="4">#REF!</definedName>
    <definedName name="Anti_espumante" localSheetId="6">#REF!</definedName>
    <definedName name="Anti_espumante" localSheetId="108">#REF!</definedName>
    <definedName name="Anti_espumante" localSheetId="123">#REF!</definedName>
    <definedName name="Anti_espumante" localSheetId="119">#REF!</definedName>
    <definedName name="Anti_espumante" localSheetId="116">#REF!</definedName>
    <definedName name="Anti_espumante" localSheetId="112">#REF!</definedName>
    <definedName name="Anti_espumante" localSheetId="23">#REF!</definedName>
    <definedName name="Anti_espumante" localSheetId="48">#REF!</definedName>
    <definedName name="Anti_espumante" localSheetId="73">#REF!</definedName>
    <definedName name="Anti_espumante" localSheetId="97">#REF!</definedName>
    <definedName name="Anti_espumante" localSheetId="81">#REF!</definedName>
    <definedName name="Anti_espumante" localSheetId="5">#REF!</definedName>
    <definedName name="Anti_espumante" localSheetId="31">#REF!</definedName>
    <definedName name="Anti_espumante" localSheetId="56">#REF!</definedName>
    <definedName name="Anti_espumante" localSheetId="106">#REF!</definedName>
    <definedName name="Anti_espumante" localSheetId="15">#REF!</definedName>
    <definedName name="Anti_espumante" localSheetId="40">#REF!</definedName>
    <definedName name="Anti_espumante" localSheetId="64">#REF!</definedName>
    <definedName name="Anti_espumante" localSheetId="89">#REF!</definedName>
    <definedName name="Anti_espumante" localSheetId="121">#REF!</definedName>
    <definedName name="Anti_espumante" localSheetId="17">#REF!</definedName>
    <definedName name="Anti_espumante" localSheetId="42">#REF!</definedName>
    <definedName name="Anti_espumante" localSheetId="66">#REF!</definedName>
    <definedName name="Anti_espumante" localSheetId="67">#REF!</definedName>
    <definedName name="Anti_espumante" localSheetId="91">#REF!</definedName>
    <definedName name="Anti_espumante" localSheetId="19">#REF!</definedName>
    <definedName name="Anti_espumante" localSheetId="69">#REF!</definedName>
    <definedName name="Anti_espumante" localSheetId="93">#REF!</definedName>
    <definedName name="Anti_espumante" localSheetId="29">#REF!</definedName>
    <definedName name="Anti_espumante" localSheetId="54">#REF!</definedName>
    <definedName name="Anti_espumante" localSheetId="79">#REF!</definedName>
    <definedName name="Anti_espumante" localSheetId="104">#REF!</definedName>
    <definedName name="Anti_espumante" localSheetId="27">#REF!</definedName>
    <definedName name="Anti_espumante" localSheetId="52">#REF!</definedName>
    <definedName name="Anti_espumante" localSheetId="77">#REF!</definedName>
    <definedName name="Anti_espumante" localSheetId="102">#REF!</definedName>
    <definedName name="Anti_espumante" localSheetId="21">#REF!</definedName>
    <definedName name="Anti_espumante" localSheetId="46">#REF!</definedName>
    <definedName name="Anti_espumante" localSheetId="71">#REF!</definedName>
    <definedName name="Anti_espumante" localSheetId="95">#REF!</definedName>
    <definedName name="Anti_espumante" localSheetId="25">#REF!</definedName>
    <definedName name="Anti_espumante" localSheetId="50">#REF!</definedName>
    <definedName name="Anti_espumante" localSheetId="75">#REF!</definedName>
    <definedName name="Anti_espumante" localSheetId="100">#REF!</definedName>
    <definedName name="Anti_espumante" localSheetId="12">#REF!</definedName>
    <definedName name="Anti_espumante" localSheetId="37">#REF!</definedName>
    <definedName name="Anti_espumante" localSheetId="62">#REF!</definedName>
    <definedName name="Anti_espumante" localSheetId="87">#REF!</definedName>
    <definedName name="Anti_espumante" localSheetId="8">#REF!</definedName>
    <definedName name="Anti_espumante" localSheetId="35">#REF!</definedName>
    <definedName name="Anti_espumante" localSheetId="60">#REF!</definedName>
    <definedName name="Anti_espumante" localSheetId="85">#REF!</definedName>
    <definedName name="Anti_espumante" localSheetId="114">#REF!</definedName>
    <definedName name="Anti_espumante" localSheetId="7">#REF!</definedName>
    <definedName name="Anti_espumante" localSheetId="33">#REF!</definedName>
    <definedName name="Anti_espumante" localSheetId="58">#REF!</definedName>
    <definedName name="Anti_espumante" localSheetId="83">#REF!</definedName>
    <definedName name="Anti_espumante" localSheetId="110">#REF!</definedName>
    <definedName name="Anti_espumante" localSheetId="47">#REF!</definedName>
    <definedName name="Anti_espumante" localSheetId="55">#REF!</definedName>
    <definedName name="Anti_espumante" localSheetId="39">#REF!</definedName>
    <definedName name="Anti_espumante" localSheetId="41">#REF!</definedName>
    <definedName name="Anti_espumante" localSheetId="43">#REF!</definedName>
    <definedName name="Anti_espumante" localSheetId="53">#REF!</definedName>
    <definedName name="Anti_espumante" localSheetId="51">#REF!</definedName>
    <definedName name="Anti_espumante" localSheetId="45">#REF!</definedName>
    <definedName name="Anti_espumante" localSheetId="49">#REF!</definedName>
    <definedName name="Anti_espumante" localSheetId="36">#REF!</definedName>
    <definedName name="Anti_espumante" localSheetId="34">#REF!</definedName>
    <definedName name="Anti_espumante" localSheetId="32">#REF!</definedName>
    <definedName name="Anti_espumante" localSheetId="107">#REF!</definedName>
    <definedName name="Anti_espumante" localSheetId="122">#REF!</definedName>
    <definedName name="Anti_espumante" localSheetId="118">#REF!</definedName>
    <definedName name="Anti_espumante" localSheetId="115">#REF!</definedName>
    <definedName name="Anti_espumante" localSheetId="111">#REF!</definedName>
    <definedName name="Anti_espumante" localSheetId="72">#REF!</definedName>
    <definedName name="Anti_espumante" localSheetId="96">#REF!</definedName>
    <definedName name="Anti_espumante" localSheetId="80">#REF!</definedName>
    <definedName name="Anti_espumante" localSheetId="105">#REF!</definedName>
    <definedName name="Anti_espumante" localSheetId="63">#REF!</definedName>
    <definedName name="Anti_espumante" localSheetId="88">#REF!</definedName>
    <definedName name="Anti_espumante" localSheetId="120">#REF!</definedName>
    <definedName name="Anti_espumante" localSheetId="65">#REF!</definedName>
    <definedName name="Anti_espumante" localSheetId="90">#REF!</definedName>
    <definedName name="Anti_espumante" localSheetId="68">#REF!</definedName>
    <definedName name="Anti_espumante" localSheetId="92">#REF!</definedName>
    <definedName name="Anti_espumante" localSheetId="78">#REF!</definedName>
    <definedName name="Anti_espumante" localSheetId="103">#REF!</definedName>
    <definedName name="Anti_espumante" localSheetId="76">#REF!</definedName>
    <definedName name="Anti_espumante" localSheetId="101">#REF!</definedName>
    <definedName name="Anti_espumante" localSheetId="70">#REF!</definedName>
    <definedName name="Anti_espumante" localSheetId="94">#REF!</definedName>
    <definedName name="Anti_espumante" localSheetId="74">#REF!</definedName>
    <definedName name="Anti_espumante" localSheetId="98">#REF!</definedName>
    <definedName name="Anti_espumante" localSheetId="99">#REF!</definedName>
    <definedName name="Anti_espumante" localSheetId="61">#REF!</definedName>
    <definedName name="Anti_espumante" localSheetId="86">#REF!</definedName>
    <definedName name="Anti_espumante" localSheetId="117">#REF!</definedName>
    <definedName name="Anti_espumante" localSheetId="59">#REF!</definedName>
    <definedName name="Anti_espumante" localSheetId="84">#REF!</definedName>
    <definedName name="Anti_espumante" localSheetId="113">#REF!</definedName>
    <definedName name="Anti_espumante" localSheetId="57">#REF!</definedName>
    <definedName name="Anti_espumante" localSheetId="82">#REF!</definedName>
    <definedName name="Anti_espumante" localSheetId="109">#REF!</definedName>
    <definedName name="Anti_espumante">#REF!</definedName>
    <definedName name="_xlnm.Print_Area" localSheetId="22">' servicio-UTE ABRIL 2020'!$A$1:$H$49</definedName>
    <definedName name="_xlnm.Print_Area" localSheetId="30">' servicio-UTE AGOSTO 2020'!$A$1:$H$48</definedName>
    <definedName name="_xlnm.Print_Area" localSheetId="14">' servicio-UTE DICIEMBRE'!$A$1:$H$45</definedName>
    <definedName name="_xlnm.Print_Area" localSheetId="16">' servicio-UTE ENERO 2020'!$A$1:$H$46</definedName>
    <definedName name="_xlnm.Print_Area" localSheetId="18">' servicio-UTE FEBRERO 2020'!$A$1:$H$46</definedName>
    <definedName name="_xlnm.Print_Area" localSheetId="28">' servicio-UTE Julio 2020'!$A$1:$H$48</definedName>
    <definedName name="_xlnm.Print_Area" localSheetId="26">' servicio-UTE Junio 2020'!$A$1:$H$48</definedName>
    <definedName name="_xlnm.Print_Area" localSheetId="20">' servicio-UTE MARZO 2020'!$A$1:$H$47</definedName>
    <definedName name="_xlnm.Print_Area" localSheetId="24">' servicio-UTE Mayo 2020 '!$A$1:$H$48</definedName>
    <definedName name="_xlnm.Print_Area" localSheetId="13">' servicio-UTE noviembre'!$A$1:$H$45</definedName>
    <definedName name="_xlnm.Print_Area" localSheetId="9">' servicio-UTE octubre'!$A$1:$H$45</definedName>
    <definedName name="_xlnm.Print_Area" localSheetId="2">'Certif. servicio Portezuelo Jul'!$A$1:$H$41</definedName>
    <definedName name="_xlnm.Print_Area" localSheetId="4">'Certificado servicio-UTE Agosto'!$A$1:$H$44</definedName>
    <definedName name="_xlnm.Print_Area" localSheetId="0">'Certificado servicio-UTE julio'!$A$1:$H$43</definedName>
    <definedName name="_xlnm.Print_Area" localSheetId="6">'Certificado servicio-UTE SEPTIE'!$A$1:$H$45</definedName>
    <definedName name="_xlnm.Print_Area" localSheetId="108">'Control-CHO Agosto 2023 '!$I$6:$M$23</definedName>
    <definedName name="_xlnm.Print_Area" localSheetId="123">'Control-CHO Diciembre 2023 '!$I$6:$M$23</definedName>
    <definedName name="_xlnm.Print_Area" localSheetId="119">'Control-CHO Noviembre 2023  '!$I$6:$M$23</definedName>
    <definedName name="_xlnm.Print_Area" localSheetId="116">'Control-CHO Octubre 2023 '!$I$6:$M$23</definedName>
    <definedName name="_xlnm.Print_Area" localSheetId="112">'Control-CHO Septiembr 2023 '!$I$6:$M$23</definedName>
    <definedName name="_xlnm.Print_Area" localSheetId="3">'Control-Portezuelo Julio'!$B$1:$I$12</definedName>
    <definedName name="_xlnm.Print_Area" localSheetId="23">'Control-UTE ABRIL 2020'!$B$1:$J$29</definedName>
    <definedName name="_xlnm.Print_Area" localSheetId="48">'Control-UTE abril 2021'!$B$1:$J$31</definedName>
    <definedName name="_xlnm.Print_Area" localSheetId="73">'Control-UTE Abril 2022'!$B$1:$K$31</definedName>
    <definedName name="_xlnm.Print_Area" localSheetId="97">'Control-UTE Abril 2023'!$I$8:$N$25</definedName>
    <definedName name="_xlnm.Print_Area" localSheetId="81">'Control-UTE Agost 2022'!$B$1:$K$31</definedName>
    <definedName name="_xlnm.Print_Area" localSheetId="5">'Control-UTE Agosto'!$B$1:$J$31</definedName>
    <definedName name="_xlnm.Print_Area" localSheetId="31">'Control-UTE AGOSTO 2020'!$B$1:$J$29</definedName>
    <definedName name="_xlnm.Print_Area" localSheetId="56">'Control-UTE agosto 2021'!$B$1:$J$31</definedName>
    <definedName name="_xlnm.Print_Area" localSheetId="106">'Control-UTE Agosto 2023'!$I$6:$M$23</definedName>
    <definedName name="_xlnm.Print_Area" localSheetId="15">'Control-UTE DICIEMBRE'!$B$1:$J$31</definedName>
    <definedName name="_xlnm.Print_Area" localSheetId="40">'Control-UTE Diciembre 2020 '!$B$1:$J$31</definedName>
    <definedName name="_xlnm.Print_Area" localSheetId="64">'Control-UTE Diciembre 2021'!$B$1:$J$31</definedName>
    <definedName name="_xlnm.Print_Area" localSheetId="89">'Control-UTE Diciembre 2022'!$I$8:$N$25</definedName>
    <definedName name="_xlnm.Print_Area" localSheetId="121">'Control-UTE Diciembre 2023'!$I$6:$M$23</definedName>
    <definedName name="_xlnm.Print_Area" localSheetId="17">'Control-UTE ENERO 2020'!$B$1:$J$28</definedName>
    <definedName name="_xlnm.Print_Area" localSheetId="42">'Control-UTE Enero 2021'!$B$1:$J$31</definedName>
    <definedName name="_xlnm.Print_Area" localSheetId="66">'Control-UTE Enero 2022'!$B$1:$J$31</definedName>
    <definedName name="_xlnm.Print_Area" localSheetId="67">'Control-UTE Enero 2022 (2)'!$B$1:$J$31</definedName>
    <definedName name="_xlnm.Print_Area" localSheetId="91">'Control-UTE Enero 2023'!$I$8:$N$25</definedName>
    <definedName name="_xlnm.Print_Area" localSheetId="19">'Control-UTE FEBRERO 2020 '!$B$1:$J$28</definedName>
    <definedName name="_xlnm.Print_Area" localSheetId="69">'Control-UTE Febrero 2022'!$B$1:$K$31</definedName>
    <definedName name="_xlnm.Print_Area" localSheetId="93">'Control-UTE febrero 2023'!$I$8:$N$25</definedName>
    <definedName name="_xlnm.Print_Area" localSheetId="1">'Control-UTE julio'!$B$1:$J$31</definedName>
    <definedName name="_xlnm.Print_Area" localSheetId="29">'Control-UTE Julio 2020'!$B$1:$J$29</definedName>
    <definedName name="_xlnm.Print_Area" localSheetId="54">'Control-UTE julio 2021'!$B$1:$J$31</definedName>
    <definedName name="_xlnm.Print_Area" localSheetId="79">'Control-UTE Julio 2022'!$B$1:$K$31</definedName>
    <definedName name="_xlnm.Print_Area" localSheetId="104">'Control-UTE Julio 2023'!$I$6:$M$23</definedName>
    <definedName name="_xlnm.Print_Area" localSheetId="27">'Control-UTE Junio'!$B$1:$J$29</definedName>
    <definedName name="_xlnm.Print_Area" localSheetId="52">'Control-UTE junio 2021'!$B$1:$J$31</definedName>
    <definedName name="_xlnm.Print_Area" localSheetId="77">'Control-UTE Junio 2022'!$B$1:$K$31</definedName>
    <definedName name="_xlnm.Print_Area" localSheetId="102">'Control-UTE Junio 2023'!$I$6:$M$23</definedName>
    <definedName name="_xlnm.Print_Area" localSheetId="21">'Control-UTE MARZO 2020'!$B$1:$J$29</definedName>
    <definedName name="_xlnm.Print_Area" localSheetId="46">'Control-UTE marzo 2021 '!$B$1:$J$31</definedName>
    <definedName name="_xlnm.Print_Area" localSheetId="71">'Control-UTE Marzo 2022 '!$B$1:$K$31</definedName>
    <definedName name="_xlnm.Print_Area" localSheetId="95">'Control-UTE Marzo 2023'!$I$8:$N$25</definedName>
    <definedName name="_xlnm.Print_Area" localSheetId="25">'Control-UTE Mayo 2020'!$B$1:$J$29</definedName>
    <definedName name="_xlnm.Print_Area" localSheetId="50">'Control-UTE mayo 2021'!$B$1:$J$31</definedName>
    <definedName name="_xlnm.Print_Area" localSheetId="75">'Control-UTE Mayo 2022'!$B$1:$K$31</definedName>
    <definedName name="_xlnm.Print_Area" localSheetId="100">'Control-UTE Mayo 2023'!$I$6:$M$26</definedName>
    <definedName name="_xlnm.Print_Area" localSheetId="12">'Control-UTE noviembre'!$B$1:$J$31</definedName>
    <definedName name="_xlnm.Print_Area" localSheetId="37">'Control-UTE Noviembre 2020 '!$B$1:$J$29</definedName>
    <definedName name="_xlnm.Print_Area" localSheetId="62">'Control-UTE noviembre 2021'!$B$1:$J$31</definedName>
    <definedName name="_xlnm.Print_Area" localSheetId="87">'Control-UTE Noviembre 2022'!$I$8:$N$25</definedName>
    <definedName name="_xlnm.Print_Area" localSheetId="8">'Control-UTE octubre'!$B$1:$J$31</definedName>
    <definedName name="_xlnm.Print_Area" localSheetId="35">'Control-UTE OCTUBRE 2020'!$B$1:$J$29</definedName>
    <definedName name="_xlnm.Print_Area" localSheetId="60">'Control-UTE octubre 2021'!$B$1:$J$31</definedName>
    <definedName name="_xlnm.Print_Area" localSheetId="85">'Control-UTE Octubre 2022'!$I$8:$N$25</definedName>
    <definedName name="_xlnm.Print_Area" localSheetId="114">'Control-UTE Octubre 2023'!$I$6:$M$23</definedName>
    <definedName name="_xlnm.Print_Area" localSheetId="7">'Control-UTE SEPTIEMBRE'!$B$1:$J$31</definedName>
    <definedName name="_xlnm.Print_Area" localSheetId="33">'Control-UTE Septiembre 2020'!$B$1:$J$29</definedName>
    <definedName name="_xlnm.Print_Area" localSheetId="58">'Control-UTE septiembre 2021'!$B$1:$J$31</definedName>
    <definedName name="_xlnm.Print_Area" localSheetId="83">'Control-UTE Septiembre 2022'!$B$3:$M$35</definedName>
    <definedName name="_xlnm.Print_Area" localSheetId="110">'Control-UTE Septiembre 2023'!$I$6:$M$23</definedName>
    <definedName name="_xlnm.Print_Area" localSheetId="47">'servicio-ute abril 2021'!$A$1:$H$51</definedName>
    <definedName name="_xlnm.Print_Area" localSheetId="55">'servicio-ute agosto 2021'!$A$1:$H$51</definedName>
    <definedName name="_xlnm.Print_Area" localSheetId="39">'servicio-ute Diciembre 2020 '!$A$1:$H$50</definedName>
    <definedName name="_xlnm.Print_Area" localSheetId="41">'servicio-ute Enero 2021'!$A$1:$H$50</definedName>
    <definedName name="_xlnm.Print_Area" localSheetId="43">'servicio-ute Febrero 2021 '!$A$1:$H$50</definedName>
    <definedName name="_xlnm.Print_Area" localSheetId="53">'servicio-ute julio 2021'!$A$1:$H$51</definedName>
    <definedName name="_xlnm.Print_Area" localSheetId="51">'servicio-ute junio 2021'!$A$1:$H$51</definedName>
    <definedName name="_xlnm.Print_Area" localSheetId="45">'servicio-ute marzo 2021  (2)'!$A$1:$H$51</definedName>
    <definedName name="_xlnm.Print_Area" localSheetId="49">'servicio-ute mayo 2021'!$A$1:$H$51</definedName>
    <definedName name="_xlnm.Print_Area" localSheetId="36">'servicio-ute Noviembre 2020'!$A$1:$H$50</definedName>
    <definedName name="_xlnm.Print_Area" localSheetId="34">'servicio-ute OCTUBRE 2020'!$A$1:$H$48</definedName>
    <definedName name="_xlnm.Print_Area" localSheetId="32">'servicio-ute septiembre 2020'!$A$1:$H$48</definedName>
    <definedName name="_xlnm.Print_Area" localSheetId="107">'Sevicio-CHO Agosto 2023'!$A$1:$K$78</definedName>
    <definedName name="_xlnm.Print_Area" localSheetId="122">'Sevicio-CHO Diciembre 2023  '!$A$1:$J$77</definedName>
    <definedName name="_xlnm.Print_Area" localSheetId="118">'Sevicio-CHO Noviembre 2023  '!$A$1:$J$77</definedName>
    <definedName name="_xlnm.Print_Area" localSheetId="115">'Sevicio-CHO Octubre 2023 '!$A$1:$J$77</definedName>
    <definedName name="_xlnm.Print_Area" localSheetId="111">'Sevicio-CHO Septiembre 2023 '!$A$1:$K$78</definedName>
    <definedName name="_xlnm.Print_Area" localSheetId="72">'Sevicio-UTE Abril 2022  (2)'!$A$1:$K$56</definedName>
    <definedName name="_xlnm.Print_Area" localSheetId="96">'Sevicio-UTE Abril 2023'!$A$1:$K$77</definedName>
    <definedName name="_xlnm.Print_Area" localSheetId="80">'Sevicio-UTE Agosto 2022'!$A$1:$K$58</definedName>
    <definedName name="_xlnm.Print_Area" localSheetId="105">'Sevicio-UTE Agosto 2023'!$A$1:$K$77</definedName>
    <definedName name="_xlnm.Print_Area" localSheetId="63">'Sevicio-UTE Diciembre 2021'!$A$1:$H$51</definedName>
    <definedName name="_xlnm.Print_Area" localSheetId="88">'Sevicio-UTE Diciembre 2022'!$A$1:$K$77</definedName>
    <definedName name="_xlnm.Print_Area" localSheetId="120">'Sevicio-UTE Diciembre 2023'!$A$1:$K$78</definedName>
    <definedName name="_xlnm.Print_Area" localSheetId="65">'Sevicio-UTE Enero 2022'!$A$1:$H$51</definedName>
    <definedName name="_xlnm.Print_Area" localSheetId="90">'Sevicio-UTE Enero 2023'!$A$1:$K$77</definedName>
    <definedName name="_xlnm.Print_Area" localSheetId="68">'Sevicio-UTE Febrero 2022'!$A$1:$K$56</definedName>
    <definedName name="_xlnm.Print_Area" localSheetId="92">'Sevicio-UTE Febrero 2023'!$A$1:$K$77</definedName>
    <definedName name="_xlnm.Print_Area" localSheetId="78">'Sevicio-UTE Julio 2022'!$A$1:$K$58</definedName>
    <definedName name="_xlnm.Print_Area" localSheetId="103">'Sevicio-UTE Julio 2023'!$A$1:$K$77</definedName>
    <definedName name="_xlnm.Print_Area" localSheetId="76">'Sevicio-UTE Junio 2022'!$A$1:$K$56</definedName>
    <definedName name="_xlnm.Print_Area" localSheetId="101">'Sevicio-UTE Junio 2023'!$A$1:$K$77</definedName>
    <definedName name="_xlnm.Print_Area" localSheetId="70">'Sevicio-UTE Marzo 2022 '!$A$1:$K$56</definedName>
    <definedName name="_xlnm.Print_Area" localSheetId="94">'Sevicio-UTE Marzo 2023 '!$A$1:$K$77</definedName>
    <definedName name="_xlnm.Print_Area" localSheetId="74">'Sevicio-UTE MAYO 2022'!$A$1:$K$56</definedName>
    <definedName name="_xlnm.Print_Area" localSheetId="98">'Sevicio-UTE Mayo 2023'!$A$1:$K$77</definedName>
    <definedName name="_xlnm.Print_Area" localSheetId="99">'Sevicio-UTE Mayo 2023 (2)'!$A$1:$K$77</definedName>
    <definedName name="_xlnm.Print_Area" localSheetId="61">'sevicio-ute noviembre 2021'!$A$1:$H$51</definedName>
    <definedName name="_xlnm.Print_Area" localSheetId="86">'Sevicio-UTE Noviembre 2022'!$A$1:$K$77</definedName>
    <definedName name="_xlnm.Print_Area" localSheetId="117">'Sevicio-UTE Noviembre 2023'!$A$1:$K$78</definedName>
    <definedName name="_xlnm.Print_Area" localSheetId="59">'sevicio-ute octubre 2021'!$A$1:$H$51</definedName>
    <definedName name="_xlnm.Print_Area" localSheetId="84">'Sevicio-UTE Octubre 2022'!$A$1:$K$77</definedName>
    <definedName name="_xlnm.Print_Area" localSheetId="113">'Sevicio-UTE Octubre 2023'!$A$1:$K$78</definedName>
    <definedName name="_xlnm.Print_Area" localSheetId="57">'sevicio-ute septiembre 2021'!$A$1:$H$51</definedName>
    <definedName name="_xlnm.Print_Area" localSheetId="82">'Sevicio-UTE Septiembre 2022'!$A$1:$K$77</definedName>
    <definedName name="_xlnm.Print_Area" localSheetId="109">'Sevicio-UTE Septiembre 2023 '!$A$1:$K$77</definedName>
    <definedName name="_xlnm.Print_Area">#REF!</definedName>
    <definedName name="areaniv" localSheetId="22">#REF!</definedName>
    <definedName name="areaniv" localSheetId="30">#REF!</definedName>
    <definedName name="areaniv" localSheetId="14">#REF!</definedName>
    <definedName name="areaniv" localSheetId="16">#REF!</definedName>
    <definedName name="areaniv" localSheetId="18">#REF!</definedName>
    <definedName name="areaniv" localSheetId="28">#REF!</definedName>
    <definedName name="areaniv" localSheetId="26">#REF!</definedName>
    <definedName name="areaniv" localSheetId="20">#REF!</definedName>
    <definedName name="areaniv" localSheetId="24">#REF!</definedName>
    <definedName name="areaniv" localSheetId="13">#REF!</definedName>
    <definedName name="areaniv" localSheetId="9">#REF!</definedName>
    <definedName name="areaniv" localSheetId="4">#REF!</definedName>
    <definedName name="areaniv" localSheetId="6">#REF!</definedName>
    <definedName name="areaniv" localSheetId="108">#REF!</definedName>
    <definedName name="areaniv" localSheetId="123">#REF!</definedName>
    <definedName name="areaniv" localSheetId="119">#REF!</definedName>
    <definedName name="areaniv" localSheetId="116">#REF!</definedName>
    <definedName name="areaniv" localSheetId="112">#REF!</definedName>
    <definedName name="areaniv" localSheetId="23">#REF!</definedName>
    <definedName name="areaniv" localSheetId="48">#REF!</definedName>
    <definedName name="areaniv" localSheetId="73">#REF!</definedName>
    <definedName name="areaniv" localSheetId="97">#REF!</definedName>
    <definedName name="areaniv" localSheetId="81">#REF!</definedName>
    <definedName name="areaniv" localSheetId="5">#REF!</definedName>
    <definedName name="areaniv" localSheetId="31">#REF!</definedName>
    <definedName name="areaniv" localSheetId="56">#REF!</definedName>
    <definedName name="areaniv" localSheetId="106">#REF!</definedName>
    <definedName name="areaniv" localSheetId="15">#REF!</definedName>
    <definedName name="areaniv" localSheetId="40">#REF!</definedName>
    <definedName name="areaniv" localSheetId="64">#REF!</definedName>
    <definedName name="areaniv" localSheetId="89">#REF!</definedName>
    <definedName name="areaniv" localSheetId="121">#REF!</definedName>
    <definedName name="areaniv" localSheetId="17">#REF!</definedName>
    <definedName name="areaniv" localSheetId="42">#REF!</definedName>
    <definedName name="areaniv" localSheetId="66">#REF!</definedName>
    <definedName name="areaniv" localSheetId="67">#REF!</definedName>
    <definedName name="areaniv" localSheetId="91">#REF!</definedName>
    <definedName name="areaniv" localSheetId="19">#REF!</definedName>
    <definedName name="areaniv" localSheetId="69">#REF!</definedName>
    <definedName name="areaniv" localSheetId="93">#REF!</definedName>
    <definedName name="areaniv" localSheetId="29">#REF!</definedName>
    <definedName name="areaniv" localSheetId="54">#REF!</definedName>
    <definedName name="areaniv" localSheetId="79">#REF!</definedName>
    <definedName name="areaniv" localSheetId="104">#REF!</definedName>
    <definedName name="areaniv" localSheetId="27">#REF!</definedName>
    <definedName name="areaniv" localSheetId="52">#REF!</definedName>
    <definedName name="areaniv" localSheetId="77">#REF!</definedName>
    <definedName name="areaniv" localSheetId="102">#REF!</definedName>
    <definedName name="areaniv" localSheetId="21">#REF!</definedName>
    <definedName name="areaniv" localSheetId="46">#REF!</definedName>
    <definedName name="areaniv" localSheetId="71">#REF!</definedName>
    <definedName name="areaniv" localSheetId="95">#REF!</definedName>
    <definedName name="areaniv" localSheetId="25">#REF!</definedName>
    <definedName name="areaniv" localSheetId="50">#REF!</definedName>
    <definedName name="areaniv" localSheetId="75">#REF!</definedName>
    <definedName name="areaniv" localSheetId="100">#REF!</definedName>
    <definedName name="areaniv" localSheetId="12">#REF!</definedName>
    <definedName name="areaniv" localSheetId="37">#REF!</definedName>
    <definedName name="areaniv" localSheetId="62">#REF!</definedName>
    <definedName name="areaniv" localSheetId="87">#REF!</definedName>
    <definedName name="areaniv" localSheetId="8">#REF!</definedName>
    <definedName name="areaniv" localSheetId="35">#REF!</definedName>
    <definedName name="areaniv" localSheetId="60">#REF!</definedName>
    <definedName name="areaniv" localSheetId="85">#REF!</definedName>
    <definedName name="areaniv" localSheetId="114">#REF!</definedName>
    <definedName name="areaniv" localSheetId="7">#REF!</definedName>
    <definedName name="areaniv" localSheetId="33">#REF!</definedName>
    <definedName name="areaniv" localSheetId="58">#REF!</definedName>
    <definedName name="areaniv" localSheetId="83">#REF!</definedName>
    <definedName name="areaniv" localSheetId="110">#REF!</definedName>
    <definedName name="areaniv" localSheetId="47">#REF!</definedName>
    <definedName name="areaniv" localSheetId="55">#REF!</definedName>
    <definedName name="areaniv" localSheetId="39">#REF!</definedName>
    <definedName name="areaniv" localSheetId="41">#REF!</definedName>
    <definedName name="areaniv" localSheetId="43">#REF!</definedName>
    <definedName name="areaniv" localSheetId="53">#REF!</definedName>
    <definedName name="areaniv" localSheetId="51">#REF!</definedName>
    <definedName name="areaniv" localSheetId="45">#REF!</definedName>
    <definedName name="areaniv" localSheetId="49">#REF!</definedName>
    <definedName name="areaniv" localSheetId="36">#REF!</definedName>
    <definedName name="areaniv" localSheetId="34">#REF!</definedName>
    <definedName name="areaniv" localSheetId="32">#REF!</definedName>
    <definedName name="areaniv" localSheetId="107">#REF!</definedName>
    <definedName name="areaniv" localSheetId="122">#REF!</definedName>
    <definedName name="areaniv" localSheetId="118">#REF!</definedName>
    <definedName name="areaniv" localSheetId="115">#REF!</definedName>
    <definedName name="areaniv" localSheetId="111">#REF!</definedName>
    <definedName name="areaniv" localSheetId="72">#REF!</definedName>
    <definedName name="areaniv" localSheetId="96">#REF!</definedName>
    <definedName name="areaniv" localSheetId="80">#REF!</definedName>
    <definedName name="areaniv" localSheetId="105">#REF!</definedName>
    <definedName name="areaniv" localSheetId="63">#REF!</definedName>
    <definedName name="areaniv" localSheetId="88">#REF!</definedName>
    <definedName name="areaniv" localSheetId="120">#REF!</definedName>
    <definedName name="areaniv" localSheetId="65">#REF!</definedName>
    <definedName name="areaniv" localSheetId="90">#REF!</definedName>
    <definedName name="areaniv" localSheetId="68">#REF!</definedName>
    <definedName name="areaniv" localSheetId="92">#REF!</definedName>
    <definedName name="areaniv" localSheetId="78">#REF!</definedName>
    <definedName name="areaniv" localSheetId="103">#REF!</definedName>
    <definedName name="areaniv" localSheetId="76">#REF!</definedName>
    <definedName name="areaniv" localSheetId="101">#REF!</definedName>
    <definedName name="areaniv" localSheetId="70">#REF!</definedName>
    <definedName name="areaniv" localSheetId="94">#REF!</definedName>
    <definedName name="areaniv" localSheetId="74">#REF!</definedName>
    <definedName name="areaniv" localSheetId="98">#REF!</definedName>
    <definedName name="areaniv" localSheetId="99">#REF!</definedName>
    <definedName name="areaniv" localSheetId="61">#REF!</definedName>
    <definedName name="areaniv" localSheetId="86">#REF!</definedName>
    <definedName name="areaniv" localSheetId="117">#REF!</definedName>
    <definedName name="areaniv" localSheetId="59">#REF!</definedName>
    <definedName name="areaniv" localSheetId="84">#REF!</definedName>
    <definedName name="areaniv" localSheetId="113">#REF!</definedName>
    <definedName name="areaniv" localSheetId="57">#REF!</definedName>
    <definedName name="areaniv" localSheetId="82">#REF!</definedName>
    <definedName name="areaniv" localSheetId="109">#REF!</definedName>
    <definedName name="areaniv">#REF!</definedName>
    <definedName name="areaparte" localSheetId="22">#REF!</definedName>
    <definedName name="areaparte" localSheetId="30">#REF!</definedName>
    <definedName name="areaparte" localSheetId="14">#REF!</definedName>
    <definedName name="areaparte" localSheetId="16">#REF!</definedName>
    <definedName name="areaparte" localSheetId="18">#REF!</definedName>
    <definedName name="areaparte" localSheetId="28">#REF!</definedName>
    <definedName name="areaparte" localSheetId="26">#REF!</definedName>
    <definedName name="areaparte" localSheetId="20">#REF!</definedName>
    <definedName name="areaparte" localSheetId="24">#REF!</definedName>
    <definedName name="areaparte" localSheetId="13">#REF!</definedName>
    <definedName name="areaparte" localSheetId="9">#REF!</definedName>
    <definedName name="areaparte" localSheetId="4">#REF!</definedName>
    <definedName name="areaparte" localSheetId="6">#REF!</definedName>
    <definedName name="areaparte" localSheetId="108">#REF!</definedName>
    <definedName name="areaparte" localSheetId="123">#REF!</definedName>
    <definedName name="areaparte" localSheetId="119">#REF!</definedName>
    <definedName name="areaparte" localSheetId="116">#REF!</definedName>
    <definedName name="areaparte" localSheetId="112">#REF!</definedName>
    <definedName name="areaparte" localSheetId="23">#REF!</definedName>
    <definedName name="areaparte" localSheetId="48">#REF!</definedName>
    <definedName name="areaparte" localSheetId="73">#REF!</definedName>
    <definedName name="areaparte" localSheetId="97">#REF!</definedName>
    <definedName name="areaparte" localSheetId="81">#REF!</definedName>
    <definedName name="areaparte" localSheetId="5">#REF!</definedName>
    <definedName name="areaparte" localSheetId="31">#REF!</definedName>
    <definedName name="areaparte" localSheetId="56">#REF!</definedName>
    <definedName name="areaparte" localSheetId="106">#REF!</definedName>
    <definedName name="areaparte" localSheetId="15">#REF!</definedName>
    <definedName name="areaparte" localSheetId="40">#REF!</definedName>
    <definedName name="areaparte" localSheetId="64">#REF!</definedName>
    <definedName name="areaparte" localSheetId="89">#REF!</definedName>
    <definedName name="areaparte" localSheetId="121">#REF!</definedName>
    <definedName name="areaparte" localSheetId="17">#REF!</definedName>
    <definedName name="areaparte" localSheetId="42">#REF!</definedName>
    <definedName name="areaparte" localSheetId="66">#REF!</definedName>
    <definedName name="areaparte" localSheetId="67">#REF!</definedName>
    <definedName name="areaparte" localSheetId="91">#REF!</definedName>
    <definedName name="areaparte" localSheetId="19">#REF!</definedName>
    <definedName name="areaparte" localSheetId="69">#REF!</definedName>
    <definedName name="areaparte" localSheetId="93">#REF!</definedName>
    <definedName name="areaparte" localSheetId="29">#REF!</definedName>
    <definedName name="areaparte" localSheetId="54">#REF!</definedName>
    <definedName name="areaparte" localSheetId="79">#REF!</definedName>
    <definedName name="areaparte" localSheetId="104">#REF!</definedName>
    <definedName name="areaparte" localSheetId="27">#REF!</definedName>
    <definedName name="areaparte" localSheetId="52">#REF!</definedName>
    <definedName name="areaparte" localSheetId="77">#REF!</definedName>
    <definedName name="areaparte" localSheetId="102">#REF!</definedName>
    <definedName name="areaparte" localSheetId="21">#REF!</definedName>
    <definedName name="areaparte" localSheetId="46">#REF!</definedName>
    <definedName name="areaparte" localSheetId="71">#REF!</definedName>
    <definedName name="areaparte" localSheetId="95">#REF!</definedName>
    <definedName name="areaparte" localSheetId="25">#REF!</definedName>
    <definedName name="areaparte" localSheetId="50">#REF!</definedName>
    <definedName name="areaparte" localSheetId="75">#REF!</definedName>
    <definedName name="areaparte" localSheetId="100">#REF!</definedName>
    <definedName name="areaparte" localSheetId="12">#REF!</definedName>
    <definedName name="areaparte" localSheetId="37">#REF!</definedName>
    <definedName name="areaparte" localSheetId="62">#REF!</definedName>
    <definedName name="areaparte" localSheetId="87">#REF!</definedName>
    <definedName name="areaparte" localSheetId="8">#REF!</definedName>
    <definedName name="areaparte" localSheetId="35">#REF!</definedName>
    <definedName name="areaparte" localSheetId="60">#REF!</definedName>
    <definedName name="areaparte" localSheetId="85">#REF!</definedName>
    <definedName name="areaparte" localSheetId="114">#REF!</definedName>
    <definedName name="areaparte" localSheetId="7">#REF!</definedName>
    <definedName name="areaparte" localSheetId="33">#REF!</definedName>
    <definedName name="areaparte" localSheetId="58">#REF!</definedName>
    <definedName name="areaparte" localSheetId="83">#REF!</definedName>
    <definedName name="areaparte" localSheetId="110">#REF!</definedName>
    <definedName name="areaparte" localSheetId="47">#REF!</definedName>
    <definedName name="areaparte" localSheetId="55">#REF!</definedName>
    <definedName name="areaparte" localSheetId="39">#REF!</definedName>
    <definedName name="areaparte" localSheetId="41">#REF!</definedName>
    <definedName name="areaparte" localSheetId="43">#REF!</definedName>
    <definedName name="areaparte" localSheetId="53">#REF!</definedName>
    <definedName name="areaparte" localSheetId="51">#REF!</definedName>
    <definedName name="areaparte" localSheetId="45">#REF!</definedName>
    <definedName name="areaparte" localSheetId="49">#REF!</definedName>
    <definedName name="areaparte" localSheetId="36">#REF!</definedName>
    <definedName name="areaparte" localSheetId="34">#REF!</definedName>
    <definedName name="areaparte" localSheetId="32">#REF!</definedName>
    <definedName name="areaparte" localSheetId="107">#REF!</definedName>
    <definedName name="areaparte" localSheetId="122">#REF!</definedName>
    <definedName name="areaparte" localSheetId="118">#REF!</definedName>
    <definedName name="areaparte" localSheetId="115">#REF!</definedName>
    <definedName name="areaparte" localSheetId="111">#REF!</definedName>
    <definedName name="areaparte" localSheetId="72">#REF!</definedName>
    <definedName name="areaparte" localSheetId="96">#REF!</definedName>
    <definedName name="areaparte" localSheetId="80">#REF!</definedName>
    <definedName name="areaparte" localSheetId="105">#REF!</definedName>
    <definedName name="areaparte" localSheetId="63">#REF!</definedName>
    <definedName name="areaparte" localSheetId="88">#REF!</definedName>
    <definedName name="areaparte" localSheetId="120">#REF!</definedName>
    <definedName name="areaparte" localSheetId="65">#REF!</definedName>
    <definedName name="areaparte" localSheetId="90">#REF!</definedName>
    <definedName name="areaparte" localSheetId="68">#REF!</definedName>
    <definedName name="areaparte" localSheetId="92">#REF!</definedName>
    <definedName name="areaparte" localSheetId="78">#REF!</definedName>
    <definedName name="areaparte" localSheetId="103">#REF!</definedName>
    <definedName name="areaparte" localSheetId="76">#REF!</definedName>
    <definedName name="areaparte" localSheetId="101">#REF!</definedName>
    <definedName name="areaparte" localSheetId="70">#REF!</definedName>
    <definedName name="areaparte" localSheetId="94">#REF!</definedName>
    <definedName name="areaparte" localSheetId="74">#REF!</definedName>
    <definedName name="areaparte" localSheetId="98">#REF!</definedName>
    <definedName name="areaparte" localSheetId="99">#REF!</definedName>
    <definedName name="areaparte" localSheetId="61">#REF!</definedName>
    <definedName name="areaparte" localSheetId="86">#REF!</definedName>
    <definedName name="areaparte" localSheetId="117">#REF!</definedName>
    <definedName name="areaparte" localSheetId="59">#REF!</definedName>
    <definedName name="areaparte" localSheetId="84">#REF!</definedName>
    <definedName name="areaparte" localSheetId="113">#REF!</definedName>
    <definedName name="areaparte" localSheetId="57">#REF!</definedName>
    <definedName name="areaparte" localSheetId="82">#REF!</definedName>
    <definedName name="areaparte" localSheetId="109">#REF!</definedName>
    <definedName name="areaparte">#REF!</definedName>
    <definedName name="CamionerosPozos" localSheetId="22">#REF!</definedName>
    <definedName name="CamionerosPozos" localSheetId="30">#REF!</definedName>
    <definedName name="CamionerosPozos" localSheetId="14">#REF!</definedName>
    <definedName name="CamionerosPozos" localSheetId="16">#REF!</definedName>
    <definedName name="CamionerosPozos" localSheetId="18">#REF!</definedName>
    <definedName name="CamionerosPozos" localSheetId="28">#REF!</definedName>
    <definedName name="CamionerosPozos" localSheetId="26">#REF!</definedName>
    <definedName name="CamionerosPozos" localSheetId="20">#REF!</definedName>
    <definedName name="CamionerosPozos" localSheetId="24">#REF!</definedName>
    <definedName name="CamionerosPozos" localSheetId="13">#REF!</definedName>
    <definedName name="CamionerosPozos" localSheetId="9">#REF!</definedName>
    <definedName name="CamionerosPozos" localSheetId="4">#REF!</definedName>
    <definedName name="CamionerosPozos" localSheetId="6">#REF!</definedName>
    <definedName name="CamionerosPozos" localSheetId="108">#REF!</definedName>
    <definedName name="CamionerosPozos" localSheetId="123">#REF!</definedName>
    <definedName name="CamionerosPozos" localSheetId="119">#REF!</definedName>
    <definedName name="CamionerosPozos" localSheetId="116">#REF!</definedName>
    <definedName name="CamionerosPozos" localSheetId="112">#REF!</definedName>
    <definedName name="CamionerosPozos" localSheetId="23">#REF!</definedName>
    <definedName name="CamionerosPozos" localSheetId="48">#REF!</definedName>
    <definedName name="CamionerosPozos" localSheetId="73">#REF!</definedName>
    <definedName name="CamionerosPozos" localSheetId="97">#REF!</definedName>
    <definedName name="CamionerosPozos" localSheetId="81">#REF!</definedName>
    <definedName name="CamionerosPozos" localSheetId="5">#REF!</definedName>
    <definedName name="CamionerosPozos" localSheetId="31">#REF!</definedName>
    <definedName name="CamionerosPozos" localSheetId="56">#REF!</definedName>
    <definedName name="CamionerosPozos" localSheetId="106">#REF!</definedName>
    <definedName name="CamionerosPozos" localSheetId="15">#REF!</definedName>
    <definedName name="CamionerosPozos" localSheetId="40">#REF!</definedName>
    <definedName name="CamionerosPozos" localSheetId="64">#REF!</definedName>
    <definedName name="CamionerosPozos" localSheetId="89">#REF!</definedName>
    <definedName name="CamionerosPozos" localSheetId="121">#REF!</definedName>
    <definedName name="CamionerosPozos" localSheetId="17">#REF!</definedName>
    <definedName name="CamionerosPozos" localSheetId="42">#REF!</definedName>
    <definedName name="CamionerosPozos" localSheetId="66">#REF!</definedName>
    <definedName name="CamionerosPozos" localSheetId="67">#REF!</definedName>
    <definedName name="CamionerosPozos" localSheetId="91">#REF!</definedName>
    <definedName name="CamionerosPozos" localSheetId="19">#REF!</definedName>
    <definedName name="CamionerosPozos" localSheetId="69">#REF!</definedName>
    <definedName name="CamionerosPozos" localSheetId="93">#REF!</definedName>
    <definedName name="CamionerosPozos" localSheetId="29">#REF!</definedName>
    <definedName name="CamionerosPozos" localSheetId="54">#REF!</definedName>
    <definedName name="CamionerosPozos" localSheetId="79">#REF!</definedName>
    <definedName name="CamionerosPozos" localSheetId="104">#REF!</definedName>
    <definedName name="CamionerosPozos" localSheetId="27">#REF!</definedName>
    <definedName name="CamionerosPozos" localSheetId="52">#REF!</definedName>
    <definedName name="CamionerosPozos" localSheetId="77">#REF!</definedName>
    <definedName name="CamionerosPozos" localSheetId="102">#REF!</definedName>
    <definedName name="CamionerosPozos" localSheetId="21">#REF!</definedName>
    <definedName name="CamionerosPozos" localSheetId="46">#REF!</definedName>
    <definedName name="CamionerosPozos" localSheetId="71">#REF!</definedName>
    <definedName name="CamionerosPozos" localSheetId="95">#REF!</definedName>
    <definedName name="CamionerosPozos" localSheetId="25">#REF!</definedName>
    <definedName name="CamionerosPozos" localSheetId="50">#REF!</definedName>
    <definedName name="CamionerosPozos" localSheetId="75">#REF!</definedName>
    <definedName name="CamionerosPozos" localSheetId="100">#REF!</definedName>
    <definedName name="CamionerosPozos" localSheetId="12">#REF!</definedName>
    <definedName name="CamionerosPozos" localSheetId="37">#REF!</definedName>
    <definedName name="CamionerosPozos" localSheetId="62">#REF!</definedName>
    <definedName name="CamionerosPozos" localSheetId="87">#REF!</definedName>
    <definedName name="CamionerosPozos" localSheetId="8">#REF!</definedName>
    <definedName name="CamionerosPozos" localSheetId="35">#REF!</definedName>
    <definedName name="CamionerosPozos" localSheetId="60">#REF!</definedName>
    <definedName name="CamionerosPozos" localSheetId="85">#REF!</definedName>
    <definedName name="CamionerosPozos" localSheetId="114">#REF!</definedName>
    <definedName name="CamionerosPozos" localSheetId="7">#REF!</definedName>
    <definedName name="CamionerosPozos" localSheetId="33">#REF!</definedName>
    <definedName name="CamionerosPozos" localSheetId="58">#REF!</definedName>
    <definedName name="CamionerosPozos" localSheetId="83">#REF!</definedName>
    <definedName name="CamionerosPozos" localSheetId="110">#REF!</definedName>
    <definedName name="CamionerosPozos" localSheetId="47">#REF!</definedName>
    <definedName name="CamionerosPozos" localSheetId="55">#REF!</definedName>
    <definedName name="CamionerosPozos" localSheetId="39">#REF!</definedName>
    <definedName name="CamionerosPozos" localSheetId="41">#REF!</definedName>
    <definedName name="CamionerosPozos" localSheetId="43">#REF!</definedName>
    <definedName name="CamionerosPozos" localSheetId="53">#REF!</definedName>
    <definedName name="CamionerosPozos" localSheetId="51">#REF!</definedName>
    <definedName name="CamionerosPozos" localSheetId="45">#REF!</definedName>
    <definedName name="CamionerosPozos" localSheetId="49">#REF!</definedName>
    <definedName name="CamionerosPozos" localSheetId="36">#REF!</definedName>
    <definedName name="CamionerosPozos" localSheetId="34">#REF!</definedName>
    <definedName name="CamionerosPozos" localSheetId="32">#REF!</definedName>
    <definedName name="CamionerosPozos" localSheetId="107">#REF!</definedName>
    <definedName name="CamionerosPozos" localSheetId="122">#REF!</definedName>
    <definedName name="CamionerosPozos" localSheetId="118">#REF!</definedName>
    <definedName name="CamionerosPozos" localSheetId="115">#REF!</definedName>
    <definedName name="CamionerosPozos" localSheetId="111">#REF!</definedName>
    <definedName name="CamionerosPozos" localSheetId="72">#REF!</definedName>
    <definedName name="CamionerosPozos" localSheetId="96">#REF!</definedName>
    <definedName name="CamionerosPozos" localSheetId="80">#REF!</definedName>
    <definedName name="CamionerosPozos" localSheetId="105">#REF!</definedName>
    <definedName name="CamionerosPozos" localSheetId="63">#REF!</definedName>
    <definedName name="CamionerosPozos" localSheetId="88">#REF!</definedName>
    <definedName name="CamionerosPozos" localSheetId="120">#REF!</definedName>
    <definedName name="CamionerosPozos" localSheetId="65">#REF!</definedName>
    <definedName name="CamionerosPozos" localSheetId="90">#REF!</definedName>
    <definedName name="CamionerosPozos" localSheetId="68">#REF!</definedName>
    <definedName name="CamionerosPozos" localSheetId="92">#REF!</definedName>
    <definedName name="CamionerosPozos" localSheetId="78">#REF!</definedName>
    <definedName name="CamionerosPozos" localSheetId="103">#REF!</definedName>
    <definedName name="CamionerosPozos" localSheetId="76">#REF!</definedName>
    <definedName name="CamionerosPozos" localSheetId="101">#REF!</definedName>
    <definedName name="CamionerosPozos" localSheetId="70">#REF!</definedName>
    <definedName name="CamionerosPozos" localSheetId="94">#REF!</definedName>
    <definedName name="CamionerosPozos" localSheetId="74">#REF!</definedName>
    <definedName name="CamionerosPozos" localSheetId="98">#REF!</definedName>
    <definedName name="CamionerosPozos" localSheetId="99">#REF!</definedName>
    <definedName name="CamionerosPozos" localSheetId="61">#REF!</definedName>
    <definedName name="CamionerosPozos" localSheetId="86">#REF!</definedName>
    <definedName name="CamionerosPozos" localSheetId="117">#REF!</definedName>
    <definedName name="CamionerosPozos" localSheetId="59">#REF!</definedName>
    <definedName name="CamionerosPozos" localSheetId="84">#REF!</definedName>
    <definedName name="CamionerosPozos" localSheetId="113">#REF!</definedName>
    <definedName name="CamionerosPozos" localSheetId="57">#REF!</definedName>
    <definedName name="CamionerosPozos" localSheetId="82">#REF!</definedName>
    <definedName name="CamionerosPozos" localSheetId="109">#REF!</definedName>
    <definedName name="CamionerosPozos">#REF!</definedName>
    <definedName name="Camisa">'[1]Coef.'!$J$112:$J$115</definedName>
    <definedName name="CINCO">"Lista desplegable 1"</definedName>
    <definedName name="Cola_camisa">'[1]Coef.'!$J$117:$J$122</definedName>
    <definedName name="datosimp" localSheetId="22">#REF!</definedName>
    <definedName name="datosimp" localSheetId="30">#REF!</definedName>
    <definedName name="datosimp" localSheetId="14">#REF!</definedName>
    <definedName name="datosimp" localSheetId="16">#REF!</definedName>
    <definedName name="datosimp" localSheetId="18">#REF!</definedName>
    <definedName name="datosimp" localSheetId="28">#REF!</definedName>
    <definedName name="datosimp" localSheetId="26">#REF!</definedName>
    <definedName name="datosimp" localSheetId="20">#REF!</definedName>
    <definedName name="datosimp" localSheetId="24">#REF!</definedName>
    <definedName name="datosimp" localSheetId="13">#REF!</definedName>
    <definedName name="datosimp" localSheetId="9">#REF!</definedName>
    <definedName name="datosimp" localSheetId="4">#REF!</definedName>
    <definedName name="datosimp" localSheetId="6">#REF!</definedName>
    <definedName name="datosimp" localSheetId="108">#REF!</definedName>
    <definedName name="datosimp" localSheetId="123">#REF!</definedName>
    <definedName name="datosimp" localSheetId="119">#REF!</definedName>
    <definedName name="datosimp" localSheetId="116">#REF!</definedName>
    <definedName name="datosimp" localSheetId="112">#REF!</definedName>
    <definedName name="datosimp" localSheetId="23">#REF!</definedName>
    <definedName name="datosimp" localSheetId="48">#REF!</definedName>
    <definedName name="datosimp" localSheetId="73">#REF!</definedName>
    <definedName name="datosimp" localSheetId="97">#REF!</definedName>
    <definedName name="datosimp" localSheetId="81">#REF!</definedName>
    <definedName name="datosimp" localSheetId="5">#REF!</definedName>
    <definedName name="datosimp" localSheetId="31">#REF!</definedName>
    <definedName name="datosimp" localSheetId="56">#REF!</definedName>
    <definedName name="datosimp" localSheetId="106">#REF!</definedName>
    <definedName name="datosimp" localSheetId="15">#REF!</definedName>
    <definedName name="datosimp" localSheetId="40">#REF!</definedName>
    <definedName name="datosimp" localSheetId="64">#REF!</definedName>
    <definedName name="datosimp" localSheetId="89">#REF!</definedName>
    <definedName name="datosimp" localSheetId="121">#REF!</definedName>
    <definedName name="datosimp" localSheetId="17">#REF!</definedName>
    <definedName name="datosimp" localSheetId="42">#REF!</definedName>
    <definedName name="datosimp" localSheetId="66">#REF!</definedName>
    <definedName name="datosimp" localSheetId="67">#REF!</definedName>
    <definedName name="datosimp" localSheetId="91">#REF!</definedName>
    <definedName name="datosimp" localSheetId="19">#REF!</definedName>
    <definedName name="datosimp" localSheetId="69">#REF!</definedName>
    <definedName name="datosimp" localSheetId="93">#REF!</definedName>
    <definedName name="datosimp" localSheetId="29">#REF!</definedName>
    <definedName name="datosimp" localSheetId="54">#REF!</definedName>
    <definedName name="datosimp" localSheetId="79">#REF!</definedName>
    <definedName name="datosimp" localSheetId="104">#REF!</definedName>
    <definedName name="datosimp" localSheetId="27">#REF!</definedName>
    <definedName name="datosimp" localSheetId="52">#REF!</definedName>
    <definedName name="datosimp" localSheetId="77">#REF!</definedName>
    <definedName name="datosimp" localSheetId="102">#REF!</definedName>
    <definedName name="datosimp" localSheetId="21">#REF!</definedName>
    <definedName name="datosimp" localSheetId="46">#REF!</definedName>
    <definedName name="datosimp" localSheetId="71">#REF!</definedName>
    <definedName name="datosimp" localSheetId="95">#REF!</definedName>
    <definedName name="datosimp" localSheetId="25">#REF!</definedName>
    <definedName name="datosimp" localSheetId="50">#REF!</definedName>
    <definedName name="datosimp" localSheetId="75">#REF!</definedName>
    <definedName name="datosimp" localSheetId="100">#REF!</definedName>
    <definedName name="datosimp" localSheetId="12">#REF!</definedName>
    <definedName name="datosimp" localSheetId="37">#REF!</definedName>
    <definedName name="datosimp" localSheetId="62">#REF!</definedName>
    <definedName name="datosimp" localSheetId="87">#REF!</definedName>
    <definedName name="datosimp" localSheetId="8">#REF!</definedName>
    <definedName name="datosimp" localSheetId="35">#REF!</definedName>
    <definedName name="datosimp" localSheetId="60">#REF!</definedName>
    <definedName name="datosimp" localSheetId="85">#REF!</definedName>
    <definedName name="datosimp" localSheetId="114">#REF!</definedName>
    <definedName name="datosimp" localSheetId="7">#REF!</definedName>
    <definedName name="datosimp" localSheetId="33">#REF!</definedName>
    <definedName name="datosimp" localSheetId="58">#REF!</definedName>
    <definedName name="datosimp" localSheetId="83">#REF!</definedName>
    <definedName name="datosimp" localSheetId="110">#REF!</definedName>
    <definedName name="datosimp" localSheetId="47">#REF!</definedName>
    <definedName name="datosimp" localSheetId="55">#REF!</definedName>
    <definedName name="datosimp" localSheetId="39">#REF!</definedName>
    <definedName name="datosimp" localSheetId="41">#REF!</definedName>
    <definedName name="datosimp" localSheetId="43">#REF!</definedName>
    <definedName name="datosimp" localSheetId="53">#REF!</definedName>
    <definedName name="datosimp" localSheetId="51">#REF!</definedName>
    <definedName name="datosimp" localSheetId="45">#REF!</definedName>
    <definedName name="datosimp" localSheetId="49">#REF!</definedName>
    <definedName name="datosimp" localSheetId="36">#REF!</definedName>
    <definedName name="datosimp" localSheetId="34">#REF!</definedName>
    <definedName name="datosimp" localSheetId="32">#REF!</definedName>
    <definedName name="datosimp" localSheetId="107">#REF!</definedName>
    <definedName name="datosimp" localSheetId="122">#REF!</definedName>
    <definedName name="datosimp" localSheetId="118">#REF!</definedName>
    <definedName name="datosimp" localSheetId="115">#REF!</definedName>
    <definedName name="datosimp" localSheetId="111">#REF!</definedName>
    <definedName name="datosimp" localSheetId="72">#REF!</definedName>
    <definedName name="datosimp" localSheetId="96">#REF!</definedName>
    <definedName name="datosimp" localSheetId="80">#REF!</definedName>
    <definedName name="datosimp" localSheetId="105">#REF!</definedName>
    <definedName name="datosimp" localSheetId="63">#REF!</definedName>
    <definedName name="datosimp" localSheetId="88">#REF!</definedName>
    <definedName name="datosimp" localSheetId="120">#REF!</definedName>
    <definedName name="datosimp" localSheetId="65">#REF!</definedName>
    <definedName name="datosimp" localSheetId="90">#REF!</definedName>
    <definedName name="datosimp" localSheetId="68">#REF!</definedName>
    <definedName name="datosimp" localSheetId="92">#REF!</definedName>
    <definedName name="datosimp" localSheetId="78">#REF!</definedName>
    <definedName name="datosimp" localSheetId="103">#REF!</definedName>
    <definedName name="datosimp" localSheetId="76">#REF!</definedName>
    <definedName name="datosimp" localSheetId="101">#REF!</definedName>
    <definedName name="datosimp" localSheetId="70">#REF!</definedName>
    <definedName name="datosimp" localSheetId="94">#REF!</definedName>
    <definedName name="datosimp" localSheetId="74">#REF!</definedName>
    <definedName name="datosimp" localSheetId="98">#REF!</definedName>
    <definedName name="datosimp" localSheetId="99">#REF!</definedName>
    <definedName name="datosimp" localSheetId="61">#REF!</definedName>
    <definedName name="datosimp" localSheetId="86">#REF!</definedName>
    <definedName name="datosimp" localSheetId="117">#REF!</definedName>
    <definedName name="datosimp" localSheetId="59">#REF!</definedName>
    <definedName name="datosimp" localSheetId="84">#REF!</definedName>
    <definedName name="datosimp" localSheetId="113">#REF!</definedName>
    <definedName name="datosimp" localSheetId="57">#REF!</definedName>
    <definedName name="datosimp" localSheetId="82">#REF!</definedName>
    <definedName name="datosimp" localSheetId="109">#REF!</definedName>
    <definedName name="datosimp">#REF!</definedName>
    <definedName name="datosparo" localSheetId="22">#REF!</definedName>
    <definedName name="datosparo" localSheetId="30">#REF!</definedName>
    <definedName name="datosparo" localSheetId="14">#REF!</definedName>
    <definedName name="datosparo" localSheetId="16">#REF!</definedName>
    <definedName name="datosparo" localSheetId="18">#REF!</definedName>
    <definedName name="datosparo" localSheetId="28">#REF!</definedName>
    <definedName name="datosparo" localSheetId="26">#REF!</definedName>
    <definedName name="datosparo" localSheetId="20">#REF!</definedName>
    <definedName name="datosparo" localSheetId="24">#REF!</definedName>
    <definedName name="datosparo" localSheetId="13">#REF!</definedName>
    <definedName name="datosparo" localSheetId="9">#REF!</definedName>
    <definedName name="datosparo" localSheetId="4">#REF!</definedName>
    <definedName name="datosparo" localSheetId="6">#REF!</definedName>
    <definedName name="datosparo" localSheetId="108">#REF!</definedName>
    <definedName name="datosparo" localSheetId="123">#REF!</definedName>
    <definedName name="datosparo" localSheetId="119">#REF!</definedName>
    <definedName name="datosparo" localSheetId="116">#REF!</definedName>
    <definedName name="datosparo" localSheetId="112">#REF!</definedName>
    <definedName name="datosparo" localSheetId="23">#REF!</definedName>
    <definedName name="datosparo" localSheetId="48">#REF!</definedName>
    <definedName name="datosparo" localSheetId="73">#REF!</definedName>
    <definedName name="datosparo" localSheetId="97">#REF!</definedName>
    <definedName name="datosparo" localSheetId="81">#REF!</definedName>
    <definedName name="datosparo" localSheetId="5">#REF!</definedName>
    <definedName name="datosparo" localSheetId="31">#REF!</definedName>
    <definedName name="datosparo" localSheetId="56">#REF!</definedName>
    <definedName name="datosparo" localSheetId="106">#REF!</definedName>
    <definedName name="datosparo" localSheetId="15">#REF!</definedName>
    <definedName name="datosparo" localSheetId="40">#REF!</definedName>
    <definedName name="datosparo" localSheetId="64">#REF!</definedName>
    <definedName name="datosparo" localSheetId="89">#REF!</definedName>
    <definedName name="datosparo" localSheetId="121">#REF!</definedName>
    <definedName name="datosparo" localSheetId="17">#REF!</definedName>
    <definedName name="datosparo" localSheetId="42">#REF!</definedName>
    <definedName name="datosparo" localSheetId="66">#REF!</definedName>
    <definedName name="datosparo" localSheetId="67">#REF!</definedName>
    <definedName name="datosparo" localSheetId="91">#REF!</definedName>
    <definedName name="datosparo" localSheetId="19">#REF!</definedName>
    <definedName name="datosparo" localSheetId="69">#REF!</definedName>
    <definedName name="datosparo" localSheetId="93">#REF!</definedName>
    <definedName name="datosparo" localSheetId="29">#REF!</definedName>
    <definedName name="datosparo" localSheetId="54">#REF!</definedName>
    <definedName name="datosparo" localSheetId="79">#REF!</definedName>
    <definedName name="datosparo" localSheetId="104">#REF!</definedName>
    <definedName name="datosparo" localSheetId="27">#REF!</definedName>
    <definedName name="datosparo" localSheetId="52">#REF!</definedName>
    <definedName name="datosparo" localSheetId="77">#REF!</definedName>
    <definedName name="datosparo" localSheetId="102">#REF!</definedName>
    <definedName name="datosparo" localSheetId="21">#REF!</definedName>
    <definedName name="datosparo" localSheetId="46">#REF!</definedName>
    <definedName name="datosparo" localSheetId="71">#REF!</definedName>
    <definedName name="datosparo" localSheetId="95">#REF!</definedName>
    <definedName name="datosparo" localSheetId="25">#REF!</definedName>
    <definedName name="datosparo" localSheetId="50">#REF!</definedName>
    <definedName name="datosparo" localSheetId="75">#REF!</definedName>
    <definedName name="datosparo" localSheetId="100">#REF!</definedName>
    <definedName name="datosparo" localSheetId="12">#REF!</definedName>
    <definedName name="datosparo" localSheetId="37">#REF!</definedName>
    <definedName name="datosparo" localSheetId="62">#REF!</definedName>
    <definedName name="datosparo" localSheetId="87">#REF!</definedName>
    <definedName name="datosparo" localSheetId="8">#REF!</definedName>
    <definedName name="datosparo" localSheetId="35">#REF!</definedName>
    <definedName name="datosparo" localSheetId="60">#REF!</definedName>
    <definedName name="datosparo" localSheetId="85">#REF!</definedName>
    <definedName name="datosparo" localSheetId="114">#REF!</definedName>
    <definedName name="datosparo" localSheetId="7">#REF!</definedName>
    <definedName name="datosparo" localSheetId="33">#REF!</definedName>
    <definedName name="datosparo" localSheetId="58">#REF!</definedName>
    <definedName name="datosparo" localSheetId="83">#REF!</definedName>
    <definedName name="datosparo" localSheetId="110">#REF!</definedName>
    <definedName name="datosparo" localSheetId="47">#REF!</definedName>
    <definedName name="datosparo" localSheetId="55">#REF!</definedName>
    <definedName name="datosparo" localSheetId="39">#REF!</definedName>
    <definedName name="datosparo" localSheetId="41">#REF!</definedName>
    <definedName name="datosparo" localSheetId="43">#REF!</definedName>
    <definedName name="datosparo" localSheetId="53">#REF!</definedName>
    <definedName name="datosparo" localSheetId="51">#REF!</definedName>
    <definedName name="datosparo" localSheetId="45">#REF!</definedName>
    <definedName name="datosparo" localSheetId="49">#REF!</definedName>
    <definedName name="datosparo" localSheetId="36">#REF!</definedName>
    <definedName name="datosparo" localSheetId="34">#REF!</definedName>
    <definedName name="datosparo" localSheetId="32">#REF!</definedName>
    <definedName name="datosparo" localSheetId="107">#REF!</definedName>
    <definedName name="datosparo" localSheetId="122">#REF!</definedName>
    <definedName name="datosparo" localSheetId="118">#REF!</definedName>
    <definedName name="datosparo" localSheetId="115">#REF!</definedName>
    <definedName name="datosparo" localSheetId="111">#REF!</definedName>
    <definedName name="datosparo" localSheetId="72">#REF!</definedName>
    <definedName name="datosparo" localSheetId="96">#REF!</definedName>
    <definedName name="datosparo" localSheetId="80">#REF!</definedName>
    <definedName name="datosparo" localSheetId="105">#REF!</definedName>
    <definedName name="datosparo" localSheetId="63">#REF!</definedName>
    <definedName name="datosparo" localSheetId="88">#REF!</definedName>
    <definedName name="datosparo" localSheetId="120">#REF!</definedName>
    <definedName name="datosparo" localSheetId="65">#REF!</definedName>
    <definedName name="datosparo" localSheetId="90">#REF!</definedName>
    <definedName name="datosparo" localSheetId="68">#REF!</definedName>
    <definedName name="datosparo" localSheetId="92">#REF!</definedName>
    <definedName name="datosparo" localSheetId="78">#REF!</definedName>
    <definedName name="datosparo" localSheetId="103">#REF!</definedName>
    <definedName name="datosparo" localSheetId="76">#REF!</definedName>
    <definedName name="datosparo" localSheetId="101">#REF!</definedName>
    <definedName name="datosparo" localSheetId="70">#REF!</definedName>
    <definedName name="datosparo" localSheetId="94">#REF!</definedName>
    <definedName name="datosparo" localSheetId="74">#REF!</definedName>
    <definedName name="datosparo" localSheetId="98">#REF!</definedName>
    <definedName name="datosparo" localSheetId="99">#REF!</definedName>
    <definedName name="datosparo" localSheetId="61">#REF!</definedName>
    <definedName name="datosparo" localSheetId="86">#REF!</definedName>
    <definedName name="datosparo" localSheetId="117">#REF!</definedName>
    <definedName name="datosparo" localSheetId="59">#REF!</definedName>
    <definedName name="datosparo" localSheetId="84">#REF!</definedName>
    <definedName name="datosparo" localSheetId="113">#REF!</definedName>
    <definedName name="datosparo" localSheetId="57">#REF!</definedName>
    <definedName name="datosparo" localSheetId="82">#REF!</definedName>
    <definedName name="datosparo" localSheetId="109">#REF!</definedName>
    <definedName name="datosparo">#REF!</definedName>
    <definedName name="Datrul" localSheetId="22">[2]Abril!#REF!</definedName>
    <definedName name="Datrul" localSheetId="30">[2]Abril!#REF!</definedName>
    <definedName name="Datrul" localSheetId="14">[2]Abril!#REF!</definedName>
    <definedName name="Datrul" localSheetId="16">[2]Abril!#REF!</definedName>
    <definedName name="Datrul" localSheetId="18">[2]Abril!#REF!</definedName>
    <definedName name="Datrul" localSheetId="28">[2]Abril!#REF!</definedName>
    <definedName name="Datrul" localSheetId="26">[2]Abril!#REF!</definedName>
    <definedName name="Datrul" localSheetId="20">[2]Abril!#REF!</definedName>
    <definedName name="Datrul" localSheetId="24">[2]Abril!#REF!</definedName>
    <definedName name="Datrul" localSheetId="13">[2]Abril!#REF!</definedName>
    <definedName name="Datrul" localSheetId="9">[2]Abril!#REF!</definedName>
    <definedName name="Datrul" localSheetId="4">[2]Abril!#REF!</definedName>
    <definedName name="Datrul" localSheetId="6">[2]Abril!#REF!</definedName>
    <definedName name="Datrul" localSheetId="108">[2]Abril!#REF!</definedName>
    <definedName name="Datrul" localSheetId="123">[2]Abril!#REF!</definedName>
    <definedName name="Datrul" localSheetId="119">[2]Abril!#REF!</definedName>
    <definedName name="Datrul" localSheetId="116">[2]Abril!#REF!</definedName>
    <definedName name="Datrul" localSheetId="112">[2]Abril!#REF!</definedName>
    <definedName name="Datrul" localSheetId="23">[2]Abril!#REF!</definedName>
    <definedName name="Datrul" localSheetId="48">[2]Abril!#REF!</definedName>
    <definedName name="Datrul" localSheetId="73">[2]Abril!#REF!</definedName>
    <definedName name="Datrul" localSheetId="97">[2]Abril!#REF!</definedName>
    <definedName name="Datrul" localSheetId="81">[2]Abril!#REF!</definedName>
    <definedName name="Datrul" localSheetId="5">[2]Abril!#REF!</definedName>
    <definedName name="Datrul" localSheetId="31">[2]Abril!#REF!</definedName>
    <definedName name="Datrul" localSheetId="56">[2]Abril!#REF!</definedName>
    <definedName name="Datrul" localSheetId="106">[2]Abril!#REF!</definedName>
    <definedName name="Datrul" localSheetId="15">[2]Abril!#REF!</definedName>
    <definedName name="Datrul" localSheetId="40">[2]Abril!#REF!</definedName>
    <definedName name="Datrul" localSheetId="64">[2]Abril!#REF!</definedName>
    <definedName name="Datrul" localSheetId="89">[2]Abril!#REF!</definedName>
    <definedName name="Datrul" localSheetId="121">[2]Abril!#REF!</definedName>
    <definedName name="Datrul" localSheetId="17">[2]Abril!#REF!</definedName>
    <definedName name="Datrul" localSheetId="42">[2]Abril!#REF!</definedName>
    <definedName name="Datrul" localSheetId="66">[2]Abril!#REF!</definedName>
    <definedName name="Datrul" localSheetId="67">[2]Abril!#REF!</definedName>
    <definedName name="Datrul" localSheetId="91">[2]Abril!#REF!</definedName>
    <definedName name="Datrul" localSheetId="19">[2]Abril!#REF!</definedName>
    <definedName name="Datrul" localSheetId="69">[2]Abril!#REF!</definedName>
    <definedName name="Datrul" localSheetId="93">[2]Abril!#REF!</definedName>
    <definedName name="Datrul" localSheetId="29">[2]Abril!#REF!</definedName>
    <definedName name="Datrul" localSheetId="54">[2]Abril!#REF!</definedName>
    <definedName name="Datrul" localSheetId="79">[2]Abril!#REF!</definedName>
    <definedName name="Datrul" localSheetId="104">[2]Abril!#REF!</definedName>
    <definedName name="Datrul" localSheetId="27">[2]Abril!#REF!</definedName>
    <definedName name="Datrul" localSheetId="52">[2]Abril!#REF!</definedName>
    <definedName name="Datrul" localSheetId="77">[2]Abril!#REF!</definedName>
    <definedName name="Datrul" localSheetId="102">[2]Abril!#REF!</definedName>
    <definedName name="Datrul" localSheetId="21">[2]Abril!#REF!</definedName>
    <definedName name="Datrul" localSheetId="46">[2]Abril!#REF!</definedName>
    <definedName name="Datrul" localSheetId="71">[2]Abril!#REF!</definedName>
    <definedName name="Datrul" localSheetId="95">[2]Abril!#REF!</definedName>
    <definedName name="Datrul" localSheetId="25">[2]Abril!#REF!</definedName>
    <definedName name="Datrul" localSheetId="50">[2]Abril!#REF!</definedName>
    <definedName name="Datrul" localSheetId="75">[2]Abril!#REF!</definedName>
    <definedName name="Datrul" localSheetId="100">[2]Abril!#REF!</definedName>
    <definedName name="Datrul" localSheetId="12">[2]Abril!#REF!</definedName>
    <definedName name="Datrul" localSheetId="37">[2]Abril!#REF!</definedName>
    <definedName name="Datrul" localSheetId="62">[2]Abril!#REF!</definedName>
    <definedName name="Datrul" localSheetId="87">[2]Abril!#REF!</definedName>
    <definedName name="Datrul" localSheetId="8">[2]Abril!#REF!</definedName>
    <definedName name="Datrul" localSheetId="35">[2]Abril!#REF!</definedName>
    <definedName name="Datrul" localSheetId="60">[2]Abril!#REF!</definedName>
    <definedName name="Datrul" localSheetId="85">[2]Abril!#REF!</definedName>
    <definedName name="Datrul" localSheetId="114">[2]Abril!#REF!</definedName>
    <definedName name="Datrul" localSheetId="7">[2]Abril!#REF!</definedName>
    <definedName name="Datrul" localSheetId="33">[2]Abril!#REF!</definedName>
    <definedName name="Datrul" localSheetId="58">[2]Abril!#REF!</definedName>
    <definedName name="Datrul" localSheetId="83">[2]Abril!#REF!</definedName>
    <definedName name="Datrul" localSheetId="110">[2]Abril!#REF!</definedName>
    <definedName name="Datrul" localSheetId="47">[2]Abril!#REF!</definedName>
    <definedName name="Datrul" localSheetId="55">[2]Abril!#REF!</definedName>
    <definedName name="Datrul" localSheetId="39">[2]Abril!#REF!</definedName>
    <definedName name="Datrul" localSheetId="41">[2]Abril!#REF!</definedName>
    <definedName name="Datrul" localSheetId="43">[2]Abril!#REF!</definedName>
    <definedName name="Datrul" localSheetId="53">[2]Abril!#REF!</definedName>
    <definedName name="Datrul" localSheetId="51">[2]Abril!#REF!</definedName>
    <definedName name="Datrul" localSheetId="45">[2]Abril!#REF!</definedName>
    <definedName name="Datrul" localSheetId="49">[2]Abril!#REF!</definedName>
    <definedName name="Datrul" localSheetId="36">[2]Abril!#REF!</definedName>
    <definedName name="Datrul" localSheetId="34">[2]Abril!#REF!</definedName>
    <definedName name="Datrul" localSheetId="32">[2]Abril!#REF!</definedName>
    <definedName name="Datrul" localSheetId="107">[2]Abril!#REF!</definedName>
    <definedName name="Datrul" localSheetId="122">[2]Abril!#REF!</definedName>
    <definedName name="Datrul" localSheetId="118">[2]Abril!#REF!</definedName>
    <definedName name="Datrul" localSheetId="115">[2]Abril!#REF!</definedName>
    <definedName name="Datrul" localSheetId="111">[2]Abril!#REF!</definedName>
    <definedName name="Datrul" localSheetId="72">[2]Abril!#REF!</definedName>
    <definedName name="Datrul" localSheetId="96">[2]Abril!#REF!</definedName>
    <definedName name="Datrul" localSheetId="80">[2]Abril!#REF!</definedName>
    <definedName name="Datrul" localSheetId="105">[2]Abril!#REF!</definedName>
    <definedName name="Datrul" localSheetId="63">[2]Abril!#REF!</definedName>
    <definedName name="Datrul" localSheetId="88">[2]Abril!#REF!</definedName>
    <definedName name="Datrul" localSheetId="120">[2]Abril!#REF!</definedName>
    <definedName name="Datrul" localSheetId="65">[2]Abril!#REF!</definedName>
    <definedName name="Datrul" localSheetId="90">[2]Abril!#REF!</definedName>
    <definedName name="Datrul" localSheetId="68">[2]Abril!#REF!</definedName>
    <definedName name="Datrul" localSheetId="92">[2]Abril!#REF!</definedName>
    <definedName name="Datrul" localSheetId="78">[2]Abril!#REF!</definedName>
    <definedName name="Datrul" localSheetId="103">[2]Abril!#REF!</definedName>
    <definedName name="Datrul" localSheetId="76">[2]Abril!#REF!</definedName>
    <definedName name="Datrul" localSheetId="101">[2]Abril!#REF!</definedName>
    <definedName name="Datrul" localSheetId="70">[2]Abril!#REF!</definedName>
    <definedName name="Datrul" localSheetId="94">[2]Abril!#REF!</definedName>
    <definedName name="Datrul" localSheetId="74">[2]Abril!#REF!</definedName>
    <definedName name="Datrul" localSheetId="98">[2]Abril!#REF!</definedName>
    <definedName name="Datrul" localSheetId="99">[2]Abril!#REF!</definedName>
    <definedName name="Datrul" localSheetId="61">[2]Abril!#REF!</definedName>
    <definedName name="Datrul" localSheetId="86">[2]Abril!#REF!</definedName>
    <definedName name="Datrul" localSheetId="117">[2]Abril!#REF!</definedName>
    <definedName name="Datrul" localSheetId="59">[2]Abril!#REF!</definedName>
    <definedName name="Datrul" localSheetId="84">[2]Abril!#REF!</definedName>
    <definedName name="Datrul" localSheetId="113">[2]Abril!#REF!</definedName>
    <definedName name="Datrul" localSheetId="57">[2]Abril!#REF!</definedName>
    <definedName name="Datrul" localSheetId="82">[2]Abril!#REF!</definedName>
    <definedName name="Datrul" localSheetId="109">[2]Abril!#REF!</definedName>
    <definedName name="Datrul">[2]Abril!#REF!</definedName>
    <definedName name="dia.diez" localSheetId="22">[3]Abril!#REF!</definedName>
    <definedName name="dia.diez" localSheetId="30">[3]Abril!#REF!</definedName>
    <definedName name="dia.diez" localSheetId="14">[3]Abril!#REF!</definedName>
    <definedName name="dia.diez" localSheetId="16">[3]Abril!#REF!</definedName>
    <definedName name="dia.diez" localSheetId="18">[3]Abril!#REF!</definedName>
    <definedName name="dia.diez" localSheetId="28">[3]Abril!#REF!</definedName>
    <definedName name="dia.diez" localSheetId="26">[3]Abril!#REF!</definedName>
    <definedName name="dia.diez" localSheetId="20">[3]Abril!#REF!</definedName>
    <definedName name="dia.diez" localSheetId="24">[3]Abril!#REF!</definedName>
    <definedName name="dia.diez" localSheetId="13">[3]Abril!#REF!</definedName>
    <definedName name="dia.diez" localSheetId="9">[3]Abril!#REF!</definedName>
    <definedName name="dia.diez" localSheetId="4">[3]Abril!#REF!</definedName>
    <definedName name="dia.diez" localSheetId="6">[3]Abril!#REF!</definedName>
    <definedName name="dia.diez" localSheetId="108">[3]Abril!#REF!</definedName>
    <definedName name="dia.diez" localSheetId="123">[3]Abril!#REF!</definedName>
    <definedName name="dia.diez" localSheetId="119">[3]Abril!#REF!</definedName>
    <definedName name="dia.diez" localSheetId="116">[3]Abril!#REF!</definedName>
    <definedName name="dia.diez" localSheetId="112">[3]Abril!#REF!</definedName>
    <definedName name="dia.diez" localSheetId="23">[3]Abril!#REF!</definedName>
    <definedName name="dia.diez" localSheetId="48">[3]Abril!#REF!</definedName>
    <definedName name="dia.diez" localSheetId="73">[3]Abril!#REF!</definedName>
    <definedName name="dia.diez" localSheetId="97">[3]Abril!#REF!</definedName>
    <definedName name="dia.diez" localSheetId="81">[3]Abril!#REF!</definedName>
    <definedName name="dia.diez" localSheetId="5">[3]Abril!#REF!</definedName>
    <definedName name="dia.diez" localSheetId="31">[3]Abril!#REF!</definedName>
    <definedName name="dia.diez" localSheetId="56">[3]Abril!#REF!</definedName>
    <definedName name="dia.diez" localSheetId="106">[3]Abril!#REF!</definedName>
    <definedName name="dia.diez" localSheetId="15">[3]Abril!#REF!</definedName>
    <definedName name="dia.diez" localSheetId="40">[3]Abril!#REF!</definedName>
    <definedName name="dia.diez" localSheetId="64">[3]Abril!#REF!</definedName>
    <definedName name="dia.diez" localSheetId="89">[3]Abril!#REF!</definedName>
    <definedName name="dia.diez" localSheetId="121">[3]Abril!#REF!</definedName>
    <definedName name="dia.diez" localSheetId="17">[3]Abril!#REF!</definedName>
    <definedName name="dia.diez" localSheetId="42">[3]Abril!#REF!</definedName>
    <definedName name="dia.diez" localSheetId="66">[3]Abril!#REF!</definedName>
    <definedName name="dia.diez" localSheetId="67">[3]Abril!#REF!</definedName>
    <definedName name="dia.diez" localSheetId="91">[3]Abril!#REF!</definedName>
    <definedName name="dia.diez" localSheetId="19">[3]Abril!#REF!</definedName>
    <definedName name="dia.diez" localSheetId="69">[3]Abril!#REF!</definedName>
    <definedName name="dia.diez" localSheetId="93">[3]Abril!#REF!</definedName>
    <definedName name="dia.diez" localSheetId="29">[3]Abril!#REF!</definedName>
    <definedName name="dia.diez" localSheetId="54">[3]Abril!#REF!</definedName>
    <definedName name="dia.diez" localSheetId="79">[3]Abril!#REF!</definedName>
    <definedName name="dia.diez" localSheetId="104">[3]Abril!#REF!</definedName>
    <definedName name="dia.diez" localSheetId="27">[3]Abril!#REF!</definedName>
    <definedName name="dia.diez" localSheetId="52">[3]Abril!#REF!</definedName>
    <definedName name="dia.diez" localSheetId="77">[3]Abril!#REF!</definedName>
    <definedName name="dia.diez" localSheetId="102">[3]Abril!#REF!</definedName>
    <definedName name="dia.diez" localSheetId="21">[3]Abril!#REF!</definedName>
    <definedName name="dia.diez" localSheetId="46">[3]Abril!#REF!</definedName>
    <definedName name="dia.diez" localSheetId="71">[3]Abril!#REF!</definedName>
    <definedName name="dia.diez" localSheetId="95">[3]Abril!#REF!</definedName>
    <definedName name="dia.diez" localSheetId="25">[3]Abril!#REF!</definedName>
    <definedName name="dia.diez" localSheetId="50">[3]Abril!#REF!</definedName>
    <definedName name="dia.diez" localSheetId="75">[3]Abril!#REF!</definedName>
    <definedName name="dia.diez" localSheetId="100">[3]Abril!#REF!</definedName>
    <definedName name="dia.diez" localSheetId="12">[3]Abril!#REF!</definedName>
    <definedName name="dia.diez" localSheetId="37">[3]Abril!#REF!</definedName>
    <definedName name="dia.diez" localSheetId="62">[3]Abril!#REF!</definedName>
    <definedName name="dia.diez" localSheetId="87">[3]Abril!#REF!</definedName>
    <definedName name="dia.diez" localSheetId="8">[3]Abril!#REF!</definedName>
    <definedName name="dia.diez" localSheetId="35">[3]Abril!#REF!</definedName>
    <definedName name="dia.diez" localSheetId="60">[3]Abril!#REF!</definedName>
    <definedName name="dia.diez" localSheetId="85">[3]Abril!#REF!</definedName>
    <definedName name="dia.diez" localSheetId="114">[3]Abril!#REF!</definedName>
    <definedName name="dia.diez" localSheetId="7">[3]Abril!#REF!</definedName>
    <definedName name="dia.diez" localSheetId="33">[3]Abril!#REF!</definedName>
    <definedName name="dia.diez" localSheetId="58">[3]Abril!#REF!</definedName>
    <definedName name="dia.diez" localSheetId="83">[3]Abril!#REF!</definedName>
    <definedName name="dia.diez" localSheetId="110">[3]Abril!#REF!</definedName>
    <definedName name="dia.diez" localSheetId="47">[3]Abril!#REF!</definedName>
    <definedName name="dia.diez" localSheetId="55">[3]Abril!#REF!</definedName>
    <definedName name="dia.diez" localSheetId="39">[3]Abril!#REF!</definedName>
    <definedName name="dia.diez" localSheetId="41">[3]Abril!#REF!</definedName>
    <definedName name="dia.diez" localSheetId="43">[3]Abril!#REF!</definedName>
    <definedName name="dia.diez" localSheetId="53">[3]Abril!#REF!</definedName>
    <definedName name="dia.diez" localSheetId="51">[3]Abril!#REF!</definedName>
    <definedName name="dia.diez" localSheetId="45">[3]Abril!#REF!</definedName>
    <definedName name="dia.diez" localSheetId="49">[3]Abril!#REF!</definedName>
    <definedName name="dia.diez" localSheetId="36">[3]Abril!#REF!</definedName>
    <definedName name="dia.diez" localSheetId="34">[3]Abril!#REF!</definedName>
    <definedName name="dia.diez" localSheetId="32">[3]Abril!#REF!</definedName>
    <definedName name="dia.diez" localSheetId="107">[3]Abril!#REF!</definedName>
    <definedName name="dia.diez" localSheetId="122">[3]Abril!#REF!</definedName>
    <definedName name="dia.diez" localSheetId="118">[3]Abril!#REF!</definedName>
    <definedName name="dia.diez" localSheetId="115">[3]Abril!#REF!</definedName>
    <definedName name="dia.diez" localSheetId="111">[3]Abril!#REF!</definedName>
    <definedName name="dia.diez" localSheetId="72">[3]Abril!#REF!</definedName>
    <definedName name="dia.diez" localSheetId="96">[3]Abril!#REF!</definedName>
    <definedName name="dia.diez" localSheetId="80">[3]Abril!#REF!</definedName>
    <definedName name="dia.diez" localSheetId="105">[3]Abril!#REF!</definedName>
    <definedName name="dia.diez" localSheetId="63">[3]Abril!#REF!</definedName>
    <definedName name="dia.diez" localSheetId="88">[3]Abril!#REF!</definedName>
    <definedName name="dia.diez" localSheetId="120">[3]Abril!#REF!</definedName>
    <definedName name="dia.diez" localSheetId="65">[3]Abril!#REF!</definedName>
    <definedName name="dia.diez" localSheetId="90">[3]Abril!#REF!</definedName>
    <definedName name="dia.diez" localSheetId="68">[3]Abril!#REF!</definedName>
    <definedName name="dia.diez" localSheetId="92">[3]Abril!#REF!</definedName>
    <definedName name="dia.diez" localSheetId="78">[3]Abril!#REF!</definedName>
    <definedName name="dia.diez" localSheetId="103">[3]Abril!#REF!</definedName>
    <definedName name="dia.diez" localSheetId="76">[3]Abril!#REF!</definedName>
    <definedName name="dia.diez" localSheetId="101">[3]Abril!#REF!</definedName>
    <definedName name="dia.diez" localSheetId="70">[3]Abril!#REF!</definedName>
    <definedName name="dia.diez" localSheetId="94">[3]Abril!#REF!</definedName>
    <definedName name="dia.diez" localSheetId="74">[3]Abril!#REF!</definedName>
    <definedName name="dia.diez" localSheetId="98">[3]Abril!#REF!</definedName>
    <definedName name="dia.diez" localSheetId="99">[3]Abril!#REF!</definedName>
    <definedName name="dia.diez" localSheetId="61">[3]Abril!#REF!</definedName>
    <definedName name="dia.diez" localSheetId="86">[3]Abril!#REF!</definedName>
    <definedName name="dia.diez" localSheetId="117">[3]Abril!#REF!</definedName>
    <definedName name="dia.diez" localSheetId="59">[3]Abril!#REF!</definedName>
    <definedName name="dia.diez" localSheetId="84">[3]Abril!#REF!</definedName>
    <definedName name="dia.diez" localSheetId="113">[3]Abril!#REF!</definedName>
    <definedName name="dia.diez" localSheetId="57">[3]Abril!#REF!</definedName>
    <definedName name="dia.diez" localSheetId="82">[3]Abril!#REF!</definedName>
    <definedName name="dia.diez" localSheetId="109">[3]Abril!#REF!</definedName>
    <definedName name="dia.diez">[3]Abril!#REF!</definedName>
    <definedName name="Día.Diez" localSheetId="22">[4]Abril!#REF!</definedName>
    <definedName name="Día.Diez" localSheetId="30">[4]Abril!#REF!</definedName>
    <definedName name="Día.Diez" localSheetId="14">[4]Abril!#REF!</definedName>
    <definedName name="Día.Diez" localSheetId="16">[4]Abril!#REF!</definedName>
    <definedName name="Día.Diez" localSheetId="18">[4]Abril!#REF!</definedName>
    <definedName name="Día.Diez" localSheetId="28">[4]Abril!#REF!</definedName>
    <definedName name="Día.Diez" localSheetId="26">[4]Abril!#REF!</definedName>
    <definedName name="Día.Diez" localSheetId="20">[4]Abril!#REF!</definedName>
    <definedName name="Día.Diez" localSheetId="24">[4]Abril!#REF!</definedName>
    <definedName name="Día.Diez" localSheetId="13">[4]Abril!#REF!</definedName>
    <definedName name="Día.Diez" localSheetId="9">[4]Abril!#REF!</definedName>
    <definedName name="Día.Diez" localSheetId="4">[4]Abril!#REF!</definedName>
    <definedName name="Día.Diez" localSheetId="6">[4]Abril!#REF!</definedName>
    <definedName name="Día.Diez" localSheetId="108">[4]Abril!#REF!</definedName>
    <definedName name="Día.Diez" localSheetId="123">[4]Abril!#REF!</definedName>
    <definedName name="Día.Diez" localSheetId="119">[4]Abril!#REF!</definedName>
    <definedName name="Día.Diez" localSheetId="116">[4]Abril!#REF!</definedName>
    <definedName name="Día.Diez" localSheetId="112">[4]Abril!#REF!</definedName>
    <definedName name="Día.Diez" localSheetId="23">[4]Abril!#REF!</definedName>
    <definedName name="Día.Diez" localSheetId="48">[4]Abril!#REF!</definedName>
    <definedName name="Día.Diez" localSheetId="73">[4]Abril!#REF!</definedName>
    <definedName name="Día.Diez" localSheetId="97">[4]Abril!#REF!</definedName>
    <definedName name="Día.Diez" localSheetId="81">[4]Abril!#REF!</definedName>
    <definedName name="Día.Diez" localSheetId="5">[4]Abril!#REF!</definedName>
    <definedName name="Día.Diez" localSheetId="31">[4]Abril!#REF!</definedName>
    <definedName name="Día.Diez" localSheetId="56">[4]Abril!#REF!</definedName>
    <definedName name="Día.Diez" localSheetId="106">[4]Abril!#REF!</definedName>
    <definedName name="Día.Diez" localSheetId="15">[4]Abril!#REF!</definedName>
    <definedName name="Día.Diez" localSheetId="40">[4]Abril!#REF!</definedName>
    <definedName name="Día.Diez" localSheetId="64">[4]Abril!#REF!</definedName>
    <definedName name="Día.Diez" localSheetId="89">[4]Abril!#REF!</definedName>
    <definedName name="Día.Diez" localSheetId="121">[4]Abril!#REF!</definedName>
    <definedName name="Día.Diez" localSheetId="17">[4]Abril!#REF!</definedName>
    <definedName name="Día.Diez" localSheetId="42">[4]Abril!#REF!</definedName>
    <definedName name="Día.Diez" localSheetId="66">[4]Abril!#REF!</definedName>
    <definedName name="Día.Diez" localSheetId="67">[4]Abril!#REF!</definedName>
    <definedName name="Día.Diez" localSheetId="91">[4]Abril!#REF!</definedName>
    <definedName name="Día.Diez" localSheetId="19">[4]Abril!#REF!</definedName>
    <definedName name="Día.Diez" localSheetId="69">[4]Abril!#REF!</definedName>
    <definedName name="Día.Diez" localSheetId="93">[4]Abril!#REF!</definedName>
    <definedName name="Día.Diez" localSheetId="29">[4]Abril!#REF!</definedName>
    <definedName name="Día.Diez" localSheetId="54">[4]Abril!#REF!</definedName>
    <definedName name="Día.Diez" localSheetId="79">[4]Abril!#REF!</definedName>
    <definedName name="Día.Diez" localSheetId="104">[4]Abril!#REF!</definedName>
    <definedName name="Día.Diez" localSheetId="27">[4]Abril!#REF!</definedName>
    <definedName name="Día.Diez" localSheetId="52">[4]Abril!#REF!</definedName>
    <definedName name="Día.Diez" localSheetId="77">[4]Abril!#REF!</definedName>
    <definedName name="Día.Diez" localSheetId="102">[4]Abril!#REF!</definedName>
    <definedName name="Día.Diez" localSheetId="21">[4]Abril!#REF!</definedName>
    <definedName name="Día.Diez" localSheetId="46">[4]Abril!#REF!</definedName>
    <definedName name="Día.Diez" localSheetId="71">[4]Abril!#REF!</definedName>
    <definedName name="Día.Diez" localSheetId="95">[4]Abril!#REF!</definedName>
    <definedName name="Día.Diez" localSheetId="25">[4]Abril!#REF!</definedName>
    <definedName name="Día.Diez" localSheetId="50">[4]Abril!#REF!</definedName>
    <definedName name="Día.Diez" localSheetId="75">[4]Abril!#REF!</definedName>
    <definedName name="Día.Diez" localSheetId="100">[4]Abril!#REF!</definedName>
    <definedName name="Día.Diez" localSheetId="12">[4]Abril!#REF!</definedName>
    <definedName name="Día.Diez" localSheetId="37">[4]Abril!#REF!</definedName>
    <definedName name="Día.Diez" localSheetId="62">[4]Abril!#REF!</definedName>
    <definedName name="Día.Diez" localSheetId="87">[4]Abril!#REF!</definedName>
    <definedName name="Día.Diez" localSheetId="8">[4]Abril!#REF!</definedName>
    <definedName name="Día.Diez" localSheetId="35">[4]Abril!#REF!</definedName>
    <definedName name="Día.Diez" localSheetId="60">[4]Abril!#REF!</definedName>
    <definedName name="Día.Diez" localSheetId="85">[4]Abril!#REF!</definedName>
    <definedName name="Día.Diez" localSheetId="114">[4]Abril!#REF!</definedName>
    <definedName name="Día.Diez" localSheetId="7">[4]Abril!#REF!</definedName>
    <definedName name="Día.Diez" localSheetId="33">[4]Abril!#REF!</definedName>
    <definedName name="Día.Diez" localSheetId="58">[4]Abril!#REF!</definedName>
    <definedName name="Día.Diez" localSheetId="83">[4]Abril!#REF!</definedName>
    <definedName name="Día.Diez" localSheetId="110">[4]Abril!#REF!</definedName>
    <definedName name="Día.Diez" localSheetId="47">[4]Abril!#REF!</definedName>
    <definedName name="Día.Diez" localSheetId="55">[4]Abril!#REF!</definedName>
    <definedName name="Día.Diez" localSheetId="39">[4]Abril!#REF!</definedName>
    <definedName name="Día.Diez" localSheetId="41">[4]Abril!#REF!</definedName>
    <definedName name="Día.Diez" localSheetId="43">[4]Abril!#REF!</definedName>
    <definedName name="Día.Diez" localSheetId="53">[4]Abril!#REF!</definedName>
    <definedName name="Día.Diez" localSheetId="51">[4]Abril!#REF!</definedName>
    <definedName name="Día.Diez" localSheetId="45">[4]Abril!#REF!</definedName>
    <definedName name="Día.Diez" localSheetId="49">[4]Abril!#REF!</definedName>
    <definedName name="Día.Diez" localSheetId="36">[4]Abril!#REF!</definedName>
    <definedName name="Día.Diez" localSheetId="34">[4]Abril!#REF!</definedName>
    <definedName name="Día.Diez" localSheetId="32">[4]Abril!#REF!</definedName>
    <definedName name="Día.Diez" localSheetId="107">[4]Abril!#REF!</definedName>
    <definedName name="Día.Diez" localSheetId="122">[4]Abril!#REF!</definedName>
    <definedName name="Día.Diez" localSheetId="118">[4]Abril!#REF!</definedName>
    <definedName name="Día.Diez" localSheetId="115">[4]Abril!#REF!</definedName>
    <definedName name="Día.Diez" localSheetId="111">[4]Abril!#REF!</definedName>
    <definedName name="Día.Diez" localSheetId="72">[4]Abril!#REF!</definedName>
    <definedName name="Día.Diez" localSheetId="96">[4]Abril!#REF!</definedName>
    <definedName name="Día.Diez" localSheetId="80">[4]Abril!#REF!</definedName>
    <definedName name="Día.Diez" localSheetId="105">[4]Abril!#REF!</definedName>
    <definedName name="Día.Diez" localSheetId="63">[4]Abril!#REF!</definedName>
    <definedName name="Día.Diez" localSheetId="88">[4]Abril!#REF!</definedName>
    <definedName name="Día.Diez" localSheetId="120">[4]Abril!#REF!</definedName>
    <definedName name="Día.Diez" localSheetId="65">[4]Abril!#REF!</definedName>
    <definedName name="Día.Diez" localSheetId="90">[4]Abril!#REF!</definedName>
    <definedName name="Día.Diez" localSheetId="68">[4]Abril!#REF!</definedName>
    <definedName name="Día.Diez" localSheetId="92">[4]Abril!#REF!</definedName>
    <definedName name="Día.Diez" localSheetId="78">[4]Abril!#REF!</definedName>
    <definedName name="Día.Diez" localSheetId="103">[4]Abril!#REF!</definedName>
    <definedName name="Día.Diez" localSheetId="76">[4]Abril!#REF!</definedName>
    <definedName name="Día.Diez" localSheetId="101">[4]Abril!#REF!</definedName>
    <definedName name="Día.Diez" localSheetId="70">[4]Abril!#REF!</definedName>
    <definedName name="Día.Diez" localSheetId="94">[4]Abril!#REF!</definedName>
    <definedName name="Día.Diez" localSheetId="74">[4]Abril!#REF!</definedName>
    <definedName name="Día.Diez" localSheetId="98">[4]Abril!#REF!</definedName>
    <definedName name="Día.Diez" localSheetId="99">[4]Abril!#REF!</definedName>
    <definedName name="Día.Diez" localSheetId="61">[4]Abril!#REF!</definedName>
    <definedName name="Día.Diez" localSheetId="86">[4]Abril!#REF!</definedName>
    <definedName name="Día.Diez" localSheetId="117">[4]Abril!#REF!</definedName>
    <definedName name="Día.Diez" localSheetId="59">[4]Abril!#REF!</definedName>
    <definedName name="Día.Diez" localSheetId="84">[4]Abril!#REF!</definedName>
    <definedName name="Día.Diez" localSheetId="113">[4]Abril!#REF!</definedName>
    <definedName name="Día.Diez" localSheetId="57">[4]Abril!#REF!</definedName>
    <definedName name="Día.Diez" localSheetId="82">[4]Abril!#REF!</definedName>
    <definedName name="Día.Diez" localSheetId="109">[4]Abril!#REF!</definedName>
    <definedName name="Día.Diez">[4]Abril!#REF!</definedName>
    <definedName name="Dicsan">[5]Dicsan!$B$5:$Q$35</definedName>
    <definedName name="Frecuencia">[6]Referencias!$D$50:$D$54</definedName>
    <definedName name="horasp" localSheetId="22">#REF!</definedName>
    <definedName name="horasp" localSheetId="30">#REF!</definedName>
    <definedName name="horasp" localSheetId="14">#REF!</definedName>
    <definedName name="horasp" localSheetId="16">#REF!</definedName>
    <definedName name="horasp" localSheetId="18">#REF!</definedName>
    <definedName name="horasp" localSheetId="28">#REF!</definedName>
    <definedName name="horasp" localSheetId="26">#REF!</definedName>
    <definedName name="horasp" localSheetId="20">#REF!</definedName>
    <definedName name="horasp" localSheetId="24">#REF!</definedName>
    <definedName name="horasp" localSheetId="13">#REF!</definedName>
    <definedName name="horasp" localSheetId="9">#REF!</definedName>
    <definedName name="horasp" localSheetId="4">#REF!</definedName>
    <definedName name="horasp" localSheetId="6">#REF!</definedName>
    <definedName name="horasp" localSheetId="108">#REF!</definedName>
    <definedName name="horasp" localSheetId="123">#REF!</definedName>
    <definedName name="horasp" localSheetId="119">#REF!</definedName>
    <definedName name="horasp" localSheetId="116">#REF!</definedName>
    <definedName name="horasp" localSheetId="112">#REF!</definedName>
    <definedName name="horasp" localSheetId="23">#REF!</definedName>
    <definedName name="horasp" localSheetId="48">#REF!</definedName>
    <definedName name="horasp" localSheetId="73">#REF!</definedName>
    <definedName name="horasp" localSheetId="97">#REF!</definedName>
    <definedName name="horasp" localSheetId="81">#REF!</definedName>
    <definedName name="horasp" localSheetId="5">#REF!</definedName>
    <definedName name="horasp" localSheetId="31">#REF!</definedName>
    <definedName name="horasp" localSheetId="56">#REF!</definedName>
    <definedName name="horasp" localSheetId="106">#REF!</definedName>
    <definedName name="horasp" localSheetId="15">#REF!</definedName>
    <definedName name="horasp" localSheetId="40">#REF!</definedName>
    <definedName name="horasp" localSheetId="64">#REF!</definedName>
    <definedName name="horasp" localSheetId="89">#REF!</definedName>
    <definedName name="horasp" localSheetId="121">#REF!</definedName>
    <definedName name="horasp" localSheetId="17">#REF!</definedName>
    <definedName name="horasp" localSheetId="42">#REF!</definedName>
    <definedName name="horasp" localSheetId="66">#REF!</definedName>
    <definedName name="horasp" localSheetId="67">#REF!</definedName>
    <definedName name="horasp" localSheetId="91">#REF!</definedName>
    <definedName name="horasp" localSheetId="19">#REF!</definedName>
    <definedName name="horasp" localSheetId="69">#REF!</definedName>
    <definedName name="horasp" localSheetId="93">#REF!</definedName>
    <definedName name="horasp" localSheetId="29">#REF!</definedName>
    <definedName name="horasp" localSheetId="54">#REF!</definedName>
    <definedName name="horasp" localSheetId="79">#REF!</definedName>
    <definedName name="horasp" localSheetId="104">#REF!</definedName>
    <definedName name="horasp" localSheetId="27">#REF!</definedName>
    <definedName name="horasp" localSheetId="52">#REF!</definedName>
    <definedName name="horasp" localSheetId="77">#REF!</definedName>
    <definedName name="horasp" localSheetId="102">#REF!</definedName>
    <definedName name="horasp" localSheetId="21">#REF!</definedName>
    <definedName name="horasp" localSheetId="46">#REF!</definedName>
    <definedName name="horasp" localSheetId="71">#REF!</definedName>
    <definedName name="horasp" localSheetId="95">#REF!</definedName>
    <definedName name="horasp" localSheetId="25">#REF!</definedName>
    <definedName name="horasp" localSheetId="50">#REF!</definedName>
    <definedName name="horasp" localSheetId="75">#REF!</definedName>
    <definedName name="horasp" localSheetId="100">#REF!</definedName>
    <definedName name="horasp" localSheetId="12">#REF!</definedName>
    <definedName name="horasp" localSheetId="37">#REF!</definedName>
    <definedName name="horasp" localSheetId="62">#REF!</definedName>
    <definedName name="horasp" localSheetId="87">#REF!</definedName>
    <definedName name="horasp" localSheetId="8">#REF!</definedName>
    <definedName name="horasp" localSheetId="35">#REF!</definedName>
    <definedName name="horasp" localSheetId="60">#REF!</definedName>
    <definedName name="horasp" localSheetId="85">#REF!</definedName>
    <definedName name="horasp" localSheetId="114">#REF!</definedName>
    <definedName name="horasp" localSheetId="7">#REF!</definedName>
    <definedName name="horasp" localSheetId="33">#REF!</definedName>
    <definedName name="horasp" localSheetId="58">#REF!</definedName>
    <definedName name="horasp" localSheetId="83">#REF!</definedName>
    <definedName name="horasp" localSheetId="110">#REF!</definedName>
    <definedName name="horasp" localSheetId="47">#REF!</definedName>
    <definedName name="horasp" localSheetId="55">#REF!</definedName>
    <definedName name="horasp" localSheetId="39">#REF!</definedName>
    <definedName name="horasp" localSheetId="41">#REF!</definedName>
    <definedName name="horasp" localSheetId="43">#REF!</definedName>
    <definedName name="horasp" localSheetId="53">#REF!</definedName>
    <definedName name="horasp" localSheetId="51">#REF!</definedName>
    <definedName name="horasp" localSheetId="45">#REF!</definedName>
    <definedName name="horasp" localSheetId="49">#REF!</definedName>
    <definedName name="horasp" localSheetId="36">#REF!</definedName>
    <definedName name="horasp" localSheetId="34">#REF!</definedName>
    <definedName name="horasp" localSheetId="32">#REF!</definedName>
    <definedName name="horasp" localSheetId="107">#REF!</definedName>
    <definedName name="horasp" localSheetId="122">#REF!</definedName>
    <definedName name="horasp" localSheetId="118">#REF!</definedName>
    <definedName name="horasp" localSheetId="115">#REF!</definedName>
    <definedName name="horasp" localSheetId="111">#REF!</definedName>
    <definedName name="horasp" localSheetId="72">#REF!</definedName>
    <definedName name="horasp" localSheetId="96">#REF!</definedName>
    <definedName name="horasp" localSheetId="80">#REF!</definedName>
    <definedName name="horasp" localSheetId="105">#REF!</definedName>
    <definedName name="horasp" localSheetId="63">#REF!</definedName>
    <definedName name="horasp" localSheetId="88">#REF!</definedName>
    <definedName name="horasp" localSheetId="120">#REF!</definedName>
    <definedName name="horasp" localSheetId="65">#REF!</definedName>
    <definedName name="horasp" localSheetId="90">#REF!</definedName>
    <definedName name="horasp" localSheetId="68">#REF!</definedName>
    <definedName name="horasp" localSheetId="92">#REF!</definedName>
    <definedName name="horasp" localSheetId="78">#REF!</definedName>
    <definedName name="horasp" localSheetId="103">#REF!</definedName>
    <definedName name="horasp" localSheetId="76">#REF!</definedName>
    <definedName name="horasp" localSheetId="101">#REF!</definedName>
    <definedName name="horasp" localSheetId="70">#REF!</definedName>
    <definedName name="horasp" localSheetId="94">#REF!</definedName>
    <definedName name="horasp" localSheetId="74">#REF!</definedName>
    <definedName name="horasp" localSheetId="98">#REF!</definedName>
    <definedName name="horasp" localSheetId="99">#REF!</definedName>
    <definedName name="horasp" localSheetId="61">#REF!</definedName>
    <definedName name="horasp" localSheetId="86">#REF!</definedName>
    <definedName name="horasp" localSheetId="117">#REF!</definedName>
    <definedName name="horasp" localSheetId="59">#REF!</definedName>
    <definedName name="horasp" localSheetId="84">#REF!</definedName>
    <definedName name="horasp" localSheetId="113">#REF!</definedName>
    <definedName name="horasp" localSheetId="57">#REF!</definedName>
    <definedName name="horasp" localSheetId="82">#REF!</definedName>
    <definedName name="horasp" localSheetId="109">#REF!</definedName>
    <definedName name="horasp">#REF!</definedName>
    <definedName name="Inhibidor_de_Incrustacion" localSheetId="22">#REF!</definedName>
    <definedName name="Inhibidor_de_Incrustacion" localSheetId="30">#REF!</definedName>
    <definedName name="Inhibidor_de_Incrustacion" localSheetId="14">#REF!</definedName>
    <definedName name="Inhibidor_de_Incrustacion" localSheetId="16">#REF!</definedName>
    <definedName name="Inhibidor_de_Incrustacion" localSheetId="18">#REF!</definedName>
    <definedName name="Inhibidor_de_Incrustacion" localSheetId="28">#REF!</definedName>
    <definedName name="Inhibidor_de_Incrustacion" localSheetId="26">#REF!</definedName>
    <definedName name="Inhibidor_de_Incrustacion" localSheetId="20">#REF!</definedName>
    <definedName name="Inhibidor_de_Incrustacion" localSheetId="24">#REF!</definedName>
    <definedName name="Inhibidor_de_Incrustacion" localSheetId="13">#REF!</definedName>
    <definedName name="Inhibidor_de_Incrustacion" localSheetId="9">#REF!</definedName>
    <definedName name="Inhibidor_de_Incrustacion" localSheetId="4">#REF!</definedName>
    <definedName name="Inhibidor_de_Incrustacion" localSheetId="6">#REF!</definedName>
    <definedName name="Inhibidor_de_Incrustacion" localSheetId="108">#REF!</definedName>
    <definedName name="Inhibidor_de_Incrustacion" localSheetId="123">#REF!</definedName>
    <definedName name="Inhibidor_de_Incrustacion" localSheetId="119">#REF!</definedName>
    <definedName name="Inhibidor_de_Incrustacion" localSheetId="116">#REF!</definedName>
    <definedName name="Inhibidor_de_Incrustacion" localSheetId="112">#REF!</definedName>
    <definedName name="Inhibidor_de_Incrustacion" localSheetId="23">#REF!</definedName>
    <definedName name="Inhibidor_de_Incrustacion" localSheetId="48">#REF!</definedName>
    <definedName name="Inhibidor_de_Incrustacion" localSheetId="73">#REF!</definedName>
    <definedName name="Inhibidor_de_Incrustacion" localSheetId="97">#REF!</definedName>
    <definedName name="Inhibidor_de_Incrustacion" localSheetId="81">#REF!</definedName>
    <definedName name="Inhibidor_de_Incrustacion" localSheetId="5">#REF!</definedName>
    <definedName name="Inhibidor_de_Incrustacion" localSheetId="31">#REF!</definedName>
    <definedName name="Inhibidor_de_Incrustacion" localSheetId="56">#REF!</definedName>
    <definedName name="Inhibidor_de_Incrustacion" localSheetId="106">#REF!</definedName>
    <definedName name="Inhibidor_de_Incrustacion" localSheetId="15">#REF!</definedName>
    <definedName name="Inhibidor_de_Incrustacion" localSheetId="40">#REF!</definedName>
    <definedName name="Inhibidor_de_Incrustacion" localSheetId="64">#REF!</definedName>
    <definedName name="Inhibidor_de_Incrustacion" localSheetId="89">#REF!</definedName>
    <definedName name="Inhibidor_de_Incrustacion" localSheetId="121">#REF!</definedName>
    <definedName name="Inhibidor_de_Incrustacion" localSheetId="17">#REF!</definedName>
    <definedName name="Inhibidor_de_Incrustacion" localSheetId="42">#REF!</definedName>
    <definedName name="Inhibidor_de_Incrustacion" localSheetId="66">#REF!</definedName>
    <definedName name="Inhibidor_de_Incrustacion" localSheetId="67">#REF!</definedName>
    <definedName name="Inhibidor_de_Incrustacion" localSheetId="91">#REF!</definedName>
    <definedName name="Inhibidor_de_Incrustacion" localSheetId="19">#REF!</definedName>
    <definedName name="Inhibidor_de_Incrustacion" localSheetId="69">#REF!</definedName>
    <definedName name="Inhibidor_de_Incrustacion" localSheetId="93">#REF!</definedName>
    <definedName name="Inhibidor_de_Incrustacion" localSheetId="29">#REF!</definedName>
    <definedName name="Inhibidor_de_Incrustacion" localSheetId="54">#REF!</definedName>
    <definedName name="Inhibidor_de_Incrustacion" localSheetId="79">#REF!</definedName>
    <definedName name="Inhibidor_de_Incrustacion" localSheetId="104">#REF!</definedName>
    <definedName name="Inhibidor_de_Incrustacion" localSheetId="27">#REF!</definedName>
    <definedName name="Inhibidor_de_Incrustacion" localSheetId="52">#REF!</definedName>
    <definedName name="Inhibidor_de_Incrustacion" localSheetId="77">#REF!</definedName>
    <definedName name="Inhibidor_de_Incrustacion" localSheetId="102">#REF!</definedName>
    <definedName name="Inhibidor_de_Incrustacion" localSheetId="21">#REF!</definedName>
    <definedName name="Inhibidor_de_Incrustacion" localSheetId="46">#REF!</definedName>
    <definedName name="Inhibidor_de_Incrustacion" localSheetId="71">#REF!</definedName>
    <definedName name="Inhibidor_de_Incrustacion" localSheetId="95">#REF!</definedName>
    <definedName name="Inhibidor_de_Incrustacion" localSheetId="25">#REF!</definedName>
    <definedName name="Inhibidor_de_Incrustacion" localSheetId="50">#REF!</definedName>
    <definedName name="Inhibidor_de_Incrustacion" localSheetId="75">#REF!</definedName>
    <definedName name="Inhibidor_de_Incrustacion" localSheetId="100">#REF!</definedName>
    <definedName name="Inhibidor_de_Incrustacion" localSheetId="12">#REF!</definedName>
    <definedName name="Inhibidor_de_Incrustacion" localSheetId="37">#REF!</definedName>
    <definedName name="Inhibidor_de_Incrustacion" localSheetId="62">#REF!</definedName>
    <definedName name="Inhibidor_de_Incrustacion" localSheetId="87">#REF!</definedName>
    <definedName name="Inhibidor_de_Incrustacion" localSheetId="8">#REF!</definedName>
    <definedName name="Inhibidor_de_Incrustacion" localSheetId="35">#REF!</definedName>
    <definedName name="Inhibidor_de_Incrustacion" localSheetId="60">#REF!</definedName>
    <definedName name="Inhibidor_de_Incrustacion" localSheetId="85">#REF!</definedName>
    <definedName name="Inhibidor_de_Incrustacion" localSheetId="114">#REF!</definedName>
    <definedName name="Inhibidor_de_Incrustacion" localSheetId="7">#REF!</definedName>
    <definedName name="Inhibidor_de_Incrustacion" localSheetId="33">#REF!</definedName>
    <definedName name="Inhibidor_de_Incrustacion" localSheetId="58">#REF!</definedName>
    <definedName name="Inhibidor_de_Incrustacion" localSheetId="83">#REF!</definedName>
    <definedName name="Inhibidor_de_Incrustacion" localSheetId="110">#REF!</definedName>
    <definedName name="Inhibidor_de_Incrustacion" localSheetId="47">#REF!</definedName>
    <definedName name="Inhibidor_de_Incrustacion" localSheetId="55">#REF!</definedName>
    <definedName name="Inhibidor_de_Incrustacion" localSheetId="39">#REF!</definedName>
    <definedName name="Inhibidor_de_Incrustacion" localSheetId="41">#REF!</definedName>
    <definedName name="Inhibidor_de_Incrustacion" localSheetId="43">#REF!</definedName>
    <definedName name="Inhibidor_de_Incrustacion" localSheetId="53">#REF!</definedName>
    <definedName name="Inhibidor_de_Incrustacion" localSheetId="51">#REF!</definedName>
    <definedName name="Inhibidor_de_Incrustacion" localSheetId="45">#REF!</definedName>
    <definedName name="Inhibidor_de_Incrustacion" localSheetId="49">#REF!</definedName>
    <definedName name="Inhibidor_de_Incrustacion" localSheetId="36">#REF!</definedName>
    <definedName name="Inhibidor_de_Incrustacion" localSheetId="34">#REF!</definedName>
    <definedName name="Inhibidor_de_Incrustacion" localSheetId="32">#REF!</definedName>
    <definedName name="Inhibidor_de_Incrustacion" localSheetId="107">#REF!</definedName>
    <definedName name="Inhibidor_de_Incrustacion" localSheetId="122">#REF!</definedName>
    <definedName name="Inhibidor_de_Incrustacion" localSheetId="118">#REF!</definedName>
    <definedName name="Inhibidor_de_Incrustacion" localSheetId="115">#REF!</definedName>
    <definedName name="Inhibidor_de_Incrustacion" localSheetId="111">#REF!</definedName>
    <definedName name="Inhibidor_de_Incrustacion" localSheetId="72">#REF!</definedName>
    <definedName name="Inhibidor_de_Incrustacion" localSheetId="96">#REF!</definedName>
    <definedName name="Inhibidor_de_Incrustacion" localSheetId="80">#REF!</definedName>
    <definedName name="Inhibidor_de_Incrustacion" localSheetId="105">#REF!</definedName>
    <definedName name="Inhibidor_de_Incrustacion" localSheetId="63">#REF!</definedName>
    <definedName name="Inhibidor_de_Incrustacion" localSheetId="88">#REF!</definedName>
    <definedName name="Inhibidor_de_Incrustacion" localSheetId="120">#REF!</definedName>
    <definedName name="Inhibidor_de_Incrustacion" localSheetId="65">#REF!</definedName>
    <definedName name="Inhibidor_de_Incrustacion" localSheetId="90">#REF!</definedName>
    <definedName name="Inhibidor_de_Incrustacion" localSheetId="68">#REF!</definedName>
    <definedName name="Inhibidor_de_Incrustacion" localSheetId="92">#REF!</definedName>
    <definedName name="Inhibidor_de_Incrustacion" localSheetId="78">#REF!</definedName>
    <definedName name="Inhibidor_de_Incrustacion" localSheetId="103">#REF!</definedName>
    <definedName name="Inhibidor_de_Incrustacion" localSheetId="76">#REF!</definedName>
    <definedName name="Inhibidor_de_Incrustacion" localSheetId="101">#REF!</definedName>
    <definedName name="Inhibidor_de_Incrustacion" localSheetId="70">#REF!</definedName>
    <definedName name="Inhibidor_de_Incrustacion" localSheetId="94">#REF!</definedName>
    <definedName name="Inhibidor_de_Incrustacion" localSheetId="74">#REF!</definedName>
    <definedName name="Inhibidor_de_Incrustacion" localSheetId="98">#REF!</definedName>
    <definedName name="Inhibidor_de_Incrustacion" localSheetId="99">#REF!</definedName>
    <definedName name="Inhibidor_de_Incrustacion" localSheetId="61">#REF!</definedName>
    <definedName name="Inhibidor_de_Incrustacion" localSheetId="86">#REF!</definedName>
    <definedName name="Inhibidor_de_Incrustacion" localSheetId="117">#REF!</definedName>
    <definedName name="Inhibidor_de_Incrustacion" localSheetId="59">#REF!</definedName>
    <definedName name="Inhibidor_de_Incrustacion" localSheetId="84">#REF!</definedName>
    <definedName name="Inhibidor_de_Incrustacion" localSheetId="113">#REF!</definedName>
    <definedName name="Inhibidor_de_Incrustacion" localSheetId="57">#REF!</definedName>
    <definedName name="Inhibidor_de_Incrustacion" localSheetId="82">#REF!</definedName>
    <definedName name="Inhibidor_de_Incrustacion" localSheetId="109">#REF!</definedName>
    <definedName name="Inhibidor_de_Incrustacion">#REF!</definedName>
    <definedName name="Inhibidor_de_Parafinas" localSheetId="22">#REF!</definedName>
    <definedName name="Inhibidor_de_Parafinas" localSheetId="30">#REF!</definedName>
    <definedName name="Inhibidor_de_Parafinas" localSheetId="14">#REF!</definedName>
    <definedName name="Inhibidor_de_Parafinas" localSheetId="16">#REF!</definedName>
    <definedName name="Inhibidor_de_Parafinas" localSheetId="18">#REF!</definedName>
    <definedName name="Inhibidor_de_Parafinas" localSheetId="28">#REF!</definedName>
    <definedName name="Inhibidor_de_Parafinas" localSheetId="26">#REF!</definedName>
    <definedName name="Inhibidor_de_Parafinas" localSheetId="20">#REF!</definedName>
    <definedName name="Inhibidor_de_Parafinas" localSheetId="24">#REF!</definedName>
    <definedName name="Inhibidor_de_Parafinas" localSheetId="13">#REF!</definedName>
    <definedName name="Inhibidor_de_Parafinas" localSheetId="9">#REF!</definedName>
    <definedName name="Inhibidor_de_Parafinas" localSheetId="4">#REF!</definedName>
    <definedName name="Inhibidor_de_Parafinas" localSheetId="6">#REF!</definedName>
    <definedName name="Inhibidor_de_Parafinas" localSheetId="108">#REF!</definedName>
    <definedName name="Inhibidor_de_Parafinas" localSheetId="123">#REF!</definedName>
    <definedName name="Inhibidor_de_Parafinas" localSheetId="119">#REF!</definedName>
    <definedName name="Inhibidor_de_Parafinas" localSheetId="116">#REF!</definedName>
    <definedName name="Inhibidor_de_Parafinas" localSheetId="112">#REF!</definedName>
    <definedName name="Inhibidor_de_Parafinas" localSheetId="23">#REF!</definedName>
    <definedName name="Inhibidor_de_Parafinas" localSheetId="48">#REF!</definedName>
    <definedName name="Inhibidor_de_Parafinas" localSheetId="73">#REF!</definedName>
    <definedName name="Inhibidor_de_Parafinas" localSheetId="97">#REF!</definedName>
    <definedName name="Inhibidor_de_Parafinas" localSheetId="81">#REF!</definedName>
    <definedName name="Inhibidor_de_Parafinas" localSheetId="5">#REF!</definedName>
    <definedName name="Inhibidor_de_Parafinas" localSheetId="31">#REF!</definedName>
    <definedName name="Inhibidor_de_Parafinas" localSheetId="56">#REF!</definedName>
    <definedName name="Inhibidor_de_Parafinas" localSheetId="106">#REF!</definedName>
    <definedName name="Inhibidor_de_Parafinas" localSheetId="15">#REF!</definedName>
    <definedName name="Inhibidor_de_Parafinas" localSheetId="40">#REF!</definedName>
    <definedName name="Inhibidor_de_Parafinas" localSheetId="64">#REF!</definedName>
    <definedName name="Inhibidor_de_Parafinas" localSheetId="89">#REF!</definedName>
    <definedName name="Inhibidor_de_Parafinas" localSheetId="121">#REF!</definedName>
    <definedName name="Inhibidor_de_Parafinas" localSheetId="17">#REF!</definedName>
    <definedName name="Inhibidor_de_Parafinas" localSheetId="42">#REF!</definedName>
    <definedName name="Inhibidor_de_Parafinas" localSheetId="66">#REF!</definedName>
    <definedName name="Inhibidor_de_Parafinas" localSheetId="67">#REF!</definedName>
    <definedName name="Inhibidor_de_Parafinas" localSheetId="91">#REF!</definedName>
    <definedName name="Inhibidor_de_Parafinas" localSheetId="19">#REF!</definedName>
    <definedName name="Inhibidor_de_Parafinas" localSheetId="69">#REF!</definedName>
    <definedName name="Inhibidor_de_Parafinas" localSheetId="93">#REF!</definedName>
    <definedName name="Inhibidor_de_Parafinas" localSheetId="29">#REF!</definedName>
    <definedName name="Inhibidor_de_Parafinas" localSheetId="54">#REF!</definedName>
    <definedName name="Inhibidor_de_Parafinas" localSheetId="79">#REF!</definedName>
    <definedName name="Inhibidor_de_Parafinas" localSheetId="104">#REF!</definedName>
    <definedName name="Inhibidor_de_Parafinas" localSheetId="27">#REF!</definedName>
    <definedName name="Inhibidor_de_Parafinas" localSheetId="52">#REF!</definedName>
    <definedName name="Inhibidor_de_Parafinas" localSheetId="77">#REF!</definedName>
    <definedName name="Inhibidor_de_Parafinas" localSheetId="102">#REF!</definedName>
    <definedName name="Inhibidor_de_Parafinas" localSheetId="21">#REF!</definedName>
    <definedName name="Inhibidor_de_Parafinas" localSheetId="46">#REF!</definedName>
    <definedName name="Inhibidor_de_Parafinas" localSheetId="71">#REF!</definedName>
    <definedName name="Inhibidor_de_Parafinas" localSheetId="95">#REF!</definedName>
    <definedName name="Inhibidor_de_Parafinas" localSheetId="25">#REF!</definedName>
    <definedName name="Inhibidor_de_Parafinas" localSheetId="50">#REF!</definedName>
    <definedName name="Inhibidor_de_Parafinas" localSheetId="75">#REF!</definedName>
    <definedName name="Inhibidor_de_Parafinas" localSheetId="100">#REF!</definedName>
    <definedName name="Inhibidor_de_Parafinas" localSheetId="12">#REF!</definedName>
    <definedName name="Inhibidor_de_Parafinas" localSheetId="37">#REF!</definedName>
    <definedName name="Inhibidor_de_Parafinas" localSheetId="62">#REF!</definedName>
    <definedName name="Inhibidor_de_Parafinas" localSheetId="87">#REF!</definedName>
    <definedName name="Inhibidor_de_Parafinas" localSheetId="8">#REF!</definedName>
    <definedName name="Inhibidor_de_Parafinas" localSheetId="35">#REF!</definedName>
    <definedName name="Inhibidor_de_Parafinas" localSheetId="60">#REF!</definedName>
    <definedName name="Inhibidor_de_Parafinas" localSheetId="85">#REF!</definedName>
    <definedName name="Inhibidor_de_Parafinas" localSheetId="114">#REF!</definedName>
    <definedName name="Inhibidor_de_Parafinas" localSheetId="7">#REF!</definedName>
    <definedName name="Inhibidor_de_Parafinas" localSheetId="33">#REF!</definedName>
    <definedName name="Inhibidor_de_Parafinas" localSheetId="58">#REF!</definedName>
    <definedName name="Inhibidor_de_Parafinas" localSheetId="83">#REF!</definedName>
    <definedName name="Inhibidor_de_Parafinas" localSheetId="110">#REF!</definedName>
    <definedName name="Inhibidor_de_Parafinas" localSheetId="47">#REF!</definedName>
    <definedName name="Inhibidor_de_Parafinas" localSheetId="55">#REF!</definedName>
    <definedName name="Inhibidor_de_Parafinas" localSheetId="39">#REF!</definedName>
    <definedName name="Inhibidor_de_Parafinas" localSheetId="41">#REF!</definedName>
    <definedName name="Inhibidor_de_Parafinas" localSheetId="43">#REF!</definedName>
    <definedName name="Inhibidor_de_Parafinas" localSheetId="53">#REF!</definedName>
    <definedName name="Inhibidor_de_Parafinas" localSheetId="51">#REF!</definedName>
    <definedName name="Inhibidor_de_Parafinas" localSheetId="45">#REF!</definedName>
    <definedName name="Inhibidor_de_Parafinas" localSheetId="49">#REF!</definedName>
    <definedName name="Inhibidor_de_Parafinas" localSheetId="36">#REF!</definedName>
    <definedName name="Inhibidor_de_Parafinas" localSheetId="34">#REF!</definedName>
    <definedName name="Inhibidor_de_Parafinas" localSheetId="32">#REF!</definedName>
    <definedName name="Inhibidor_de_Parafinas" localSheetId="107">#REF!</definedName>
    <definedName name="Inhibidor_de_Parafinas" localSheetId="122">#REF!</definedName>
    <definedName name="Inhibidor_de_Parafinas" localSheetId="118">#REF!</definedName>
    <definedName name="Inhibidor_de_Parafinas" localSheetId="115">#REF!</definedName>
    <definedName name="Inhibidor_de_Parafinas" localSheetId="111">#REF!</definedName>
    <definedName name="Inhibidor_de_Parafinas" localSheetId="72">#REF!</definedName>
    <definedName name="Inhibidor_de_Parafinas" localSheetId="96">#REF!</definedName>
    <definedName name="Inhibidor_de_Parafinas" localSheetId="80">#REF!</definedName>
    <definedName name="Inhibidor_de_Parafinas" localSheetId="105">#REF!</definedName>
    <definedName name="Inhibidor_de_Parafinas" localSheetId="63">#REF!</definedName>
    <definedName name="Inhibidor_de_Parafinas" localSheetId="88">#REF!</definedName>
    <definedName name="Inhibidor_de_Parafinas" localSheetId="120">#REF!</definedName>
    <definedName name="Inhibidor_de_Parafinas" localSheetId="65">#REF!</definedName>
    <definedName name="Inhibidor_de_Parafinas" localSheetId="90">#REF!</definedName>
    <definedName name="Inhibidor_de_Parafinas" localSheetId="68">#REF!</definedName>
    <definedName name="Inhibidor_de_Parafinas" localSheetId="92">#REF!</definedName>
    <definedName name="Inhibidor_de_Parafinas" localSheetId="78">#REF!</definedName>
    <definedName name="Inhibidor_de_Parafinas" localSheetId="103">#REF!</definedName>
    <definedName name="Inhibidor_de_Parafinas" localSheetId="76">#REF!</definedName>
    <definedName name="Inhibidor_de_Parafinas" localSheetId="101">#REF!</definedName>
    <definedName name="Inhibidor_de_Parafinas" localSheetId="70">#REF!</definedName>
    <definedName name="Inhibidor_de_Parafinas" localSheetId="94">#REF!</definedName>
    <definedName name="Inhibidor_de_Parafinas" localSheetId="74">#REF!</definedName>
    <definedName name="Inhibidor_de_Parafinas" localSheetId="98">#REF!</definedName>
    <definedName name="Inhibidor_de_Parafinas" localSheetId="99">#REF!</definedName>
    <definedName name="Inhibidor_de_Parafinas" localSheetId="61">#REF!</definedName>
    <definedName name="Inhibidor_de_Parafinas" localSheetId="86">#REF!</definedName>
    <definedName name="Inhibidor_de_Parafinas" localSheetId="117">#REF!</definedName>
    <definedName name="Inhibidor_de_Parafinas" localSheetId="59">#REF!</definedName>
    <definedName name="Inhibidor_de_Parafinas" localSheetId="84">#REF!</definedName>
    <definedName name="Inhibidor_de_Parafinas" localSheetId="113">#REF!</definedName>
    <definedName name="Inhibidor_de_Parafinas" localSheetId="57">#REF!</definedName>
    <definedName name="Inhibidor_de_Parafinas" localSheetId="82">#REF!</definedName>
    <definedName name="Inhibidor_de_Parafinas" localSheetId="109">#REF!</definedName>
    <definedName name="Inhibidor_de_Parafinas">#REF!</definedName>
    <definedName name="mermas" localSheetId="22">#REF!</definedName>
    <definedName name="mermas" localSheetId="30">#REF!</definedName>
    <definedName name="mermas" localSheetId="14">#REF!</definedName>
    <definedName name="mermas" localSheetId="16">#REF!</definedName>
    <definedName name="mermas" localSheetId="18">#REF!</definedName>
    <definedName name="mermas" localSheetId="28">#REF!</definedName>
    <definedName name="mermas" localSheetId="26">#REF!</definedName>
    <definedName name="mermas" localSheetId="20">#REF!</definedName>
    <definedName name="mermas" localSheetId="24">#REF!</definedName>
    <definedName name="mermas" localSheetId="13">#REF!</definedName>
    <definedName name="mermas" localSheetId="9">#REF!</definedName>
    <definedName name="mermas" localSheetId="4">#REF!</definedName>
    <definedName name="mermas" localSheetId="6">#REF!</definedName>
    <definedName name="mermas" localSheetId="108">#REF!</definedName>
    <definedName name="mermas" localSheetId="123">#REF!</definedName>
    <definedName name="mermas" localSheetId="119">#REF!</definedName>
    <definedName name="mermas" localSheetId="116">#REF!</definedName>
    <definedName name="mermas" localSheetId="112">#REF!</definedName>
    <definedName name="mermas" localSheetId="23">#REF!</definedName>
    <definedName name="mermas" localSheetId="48">#REF!</definedName>
    <definedName name="mermas" localSheetId="73">#REF!</definedName>
    <definedName name="mermas" localSheetId="97">#REF!</definedName>
    <definedName name="mermas" localSheetId="81">#REF!</definedName>
    <definedName name="mermas" localSheetId="5">#REF!</definedName>
    <definedName name="mermas" localSheetId="31">#REF!</definedName>
    <definedName name="mermas" localSheetId="56">#REF!</definedName>
    <definedName name="mermas" localSheetId="106">#REF!</definedName>
    <definedName name="mermas" localSheetId="15">#REF!</definedName>
    <definedName name="mermas" localSheetId="40">#REF!</definedName>
    <definedName name="mermas" localSheetId="64">#REF!</definedName>
    <definedName name="mermas" localSheetId="89">#REF!</definedName>
    <definedName name="mermas" localSheetId="121">#REF!</definedName>
    <definedName name="mermas" localSheetId="17">#REF!</definedName>
    <definedName name="mermas" localSheetId="42">#REF!</definedName>
    <definedName name="mermas" localSheetId="66">#REF!</definedName>
    <definedName name="mermas" localSheetId="67">#REF!</definedName>
    <definedName name="mermas" localSheetId="91">#REF!</definedName>
    <definedName name="mermas" localSheetId="19">#REF!</definedName>
    <definedName name="mermas" localSheetId="69">#REF!</definedName>
    <definedName name="mermas" localSheetId="93">#REF!</definedName>
    <definedName name="mermas" localSheetId="29">#REF!</definedName>
    <definedName name="mermas" localSheetId="54">#REF!</definedName>
    <definedName name="mermas" localSheetId="79">#REF!</definedName>
    <definedName name="mermas" localSheetId="104">#REF!</definedName>
    <definedName name="mermas" localSheetId="27">#REF!</definedName>
    <definedName name="mermas" localSheetId="52">#REF!</definedName>
    <definedName name="mermas" localSheetId="77">#REF!</definedName>
    <definedName name="mermas" localSheetId="102">#REF!</definedName>
    <definedName name="mermas" localSheetId="21">#REF!</definedName>
    <definedName name="mermas" localSheetId="46">#REF!</definedName>
    <definedName name="mermas" localSheetId="71">#REF!</definedName>
    <definedName name="mermas" localSheetId="95">#REF!</definedName>
    <definedName name="mermas" localSheetId="25">#REF!</definedName>
    <definedName name="mermas" localSheetId="50">#REF!</definedName>
    <definedName name="mermas" localSheetId="75">#REF!</definedName>
    <definedName name="mermas" localSheetId="100">#REF!</definedName>
    <definedName name="mermas" localSheetId="12">#REF!</definedName>
    <definedName name="mermas" localSheetId="37">#REF!</definedName>
    <definedName name="mermas" localSheetId="62">#REF!</definedName>
    <definedName name="mermas" localSheetId="87">#REF!</definedName>
    <definedName name="mermas" localSheetId="8">#REF!</definedName>
    <definedName name="mermas" localSheetId="35">#REF!</definedName>
    <definedName name="mermas" localSheetId="60">#REF!</definedName>
    <definedName name="mermas" localSheetId="85">#REF!</definedName>
    <definedName name="mermas" localSheetId="114">#REF!</definedName>
    <definedName name="mermas" localSheetId="7">#REF!</definedName>
    <definedName name="mermas" localSheetId="33">#REF!</definedName>
    <definedName name="mermas" localSheetId="58">#REF!</definedName>
    <definedName name="mermas" localSheetId="83">#REF!</definedName>
    <definedName name="mermas" localSheetId="110">#REF!</definedName>
    <definedName name="mermas" localSheetId="47">#REF!</definedName>
    <definedName name="mermas" localSheetId="55">#REF!</definedName>
    <definedName name="mermas" localSheetId="39">#REF!</definedName>
    <definedName name="mermas" localSheetId="41">#REF!</definedName>
    <definedName name="mermas" localSheetId="43">#REF!</definedName>
    <definedName name="mermas" localSheetId="53">#REF!</definedName>
    <definedName name="mermas" localSheetId="51">#REF!</definedName>
    <definedName name="mermas" localSheetId="45">#REF!</definedName>
    <definedName name="mermas" localSheetId="49">#REF!</definedName>
    <definedName name="mermas" localSheetId="36">#REF!</definedName>
    <definedName name="mermas" localSheetId="34">#REF!</definedName>
    <definedName name="mermas" localSheetId="32">#REF!</definedName>
    <definedName name="mermas" localSheetId="107">#REF!</definedName>
    <definedName name="mermas" localSheetId="122">#REF!</definedName>
    <definedName name="mermas" localSheetId="118">#REF!</definedName>
    <definedName name="mermas" localSheetId="115">#REF!</definedName>
    <definedName name="mermas" localSheetId="111">#REF!</definedName>
    <definedName name="mermas" localSheetId="72">#REF!</definedName>
    <definedName name="mermas" localSheetId="96">#REF!</definedName>
    <definedName name="mermas" localSheetId="80">#REF!</definedName>
    <definedName name="mermas" localSheetId="105">#REF!</definedName>
    <definedName name="mermas" localSheetId="63">#REF!</definedName>
    <definedName name="mermas" localSheetId="88">#REF!</definedName>
    <definedName name="mermas" localSheetId="120">#REF!</definedName>
    <definedName name="mermas" localSheetId="65">#REF!</definedName>
    <definedName name="mermas" localSheetId="90">#REF!</definedName>
    <definedName name="mermas" localSheetId="68">#REF!</definedName>
    <definedName name="mermas" localSheetId="92">#REF!</definedName>
    <definedName name="mermas" localSheetId="78">#REF!</definedName>
    <definedName name="mermas" localSheetId="103">#REF!</definedName>
    <definedName name="mermas" localSheetId="76">#REF!</definedName>
    <definedName name="mermas" localSheetId="101">#REF!</definedName>
    <definedName name="mermas" localSheetId="70">#REF!</definedName>
    <definedName name="mermas" localSheetId="94">#REF!</definedName>
    <definedName name="mermas" localSheetId="74">#REF!</definedName>
    <definedName name="mermas" localSheetId="98">#REF!</definedName>
    <definedName name="mermas" localSheetId="99">#REF!</definedName>
    <definedName name="mermas" localSheetId="61">#REF!</definedName>
    <definedName name="mermas" localSheetId="86">#REF!</definedName>
    <definedName name="mermas" localSheetId="117">#REF!</definedName>
    <definedName name="mermas" localSheetId="59">#REF!</definedName>
    <definedName name="mermas" localSheetId="84">#REF!</definedName>
    <definedName name="mermas" localSheetId="113">#REF!</definedName>
    <definedName name="mermas" localSheetId="57">#REF!</definedName>
    <definedName name="mermas" localSheetId="82">#REF!</definedName>
    <definedName name="mermas" localSheetId="109">#REF!</definedName>
    <definedName name="mermas">#REF!</definedName>
    <definedName name="niveles" localSheetId="22">#REF!</definedName>
    <definedName name="niveles" localSheetId="30">#REF!</definedName>
    <definedName name="niveles" localSheetId="14">#REF!</definedName>
    <definedName name="niveles" localSheetId="16">#REF!</definedName>
    <definedName name="niveles" localSheetId="18">#REF!</definedName>
    <definedName name="niveles" localSheetId="28">#REF!</definedName>
    <definedName name="niveles" localSheetId="26">#REF!</definedName>
    <definedName name="niveles" localSheetId="20">#REF!</definedName>
    <definedName name="niveles" localSheetId="24">#REF!</definedName>
    <definedName name="niveles" localSheetId="13">#REF!</definedName>
    <definedName name="niveles" localSheetId="9">#REF!</definedName>
    <definedName name="niveles" localSheetId="4">#REF!</definedName>
    <definedName name="niveles" localSheetId="6">#REF!</definedName>
    <definedName name="niveles" localSheetId="108">#REF!</definedName>
    <definedName name="niveles" localSheetId="123">#REF!</definedName>
    <definedName name="niveles" localSheetId="119">#REF!</definedName>
    <definedName name="niveles" localSheetId="116">#REF!</definedName>
    <definedName name="niveles" localSheetId="112">#REF!</definedName>
    <definedName name="niveles" localSheetId="23">#REF!</definedName>
    <definedName name="niveles" localSheetId="48">#REF!</definedName>
    <definedName name="niveles" localSheetId="73">#REF!</definedName>
    <definedName name="niveles" localSheetId="97">#REF!</definedName>
    <definedName name="niveles" localSheetId="81">#REF!</definedName>
    <definedName name="niveles" localSheetId="5">#REF!</definedName>
    <definedName name="niveles" localSheetId="31">#REF!</definedName>
    <definedName name="niveles" localSheetId="56">#REF!</definedName>
    <definedName name="niveles" localSheetId="106">#REF!</definedName>
    <definedName name="niveles" localSheetId="15">#REF!</definedName>
    <definedName name="niveles" localSheetId="40">#REF!</definedName>
    <definedName name="niveles" localSheetId="64">#REF!</definedName>
    <definedName name="niveles" localSheetId="89">#REF!</definedName>
    <definedName name="niveles" localSheetId="121">#REF!</definedName>
    <definedName name="niveles" localSheetId="17">#REF!</definedName>
    <definedName name="niveles" localSheetId="42">#REF!</definedName>
    <definedName name="niveles" localSheetId="66">#REF!</definedName>
    <definedName name="niveles" localSheetId="67">#REF!</definedName>
    <definedName name="niveles" localSheetId="91">#REF!</definedName>
    <definedName name="niveles" localSheetId="19">#REF!</definedName>
    <definedName name="niveles" localSheetId="69">#REF!</definedName>
    <definedName name="niveles" localSheetId="93">#REF!</definedName>
    <definedName name="niveles" localSheetId="29">#REF!</definedName>
    <definedName name="niveles" localSheetId="54">#REF!</definedName>
    <definedName name="niveles" localSheetId="79">#REF!</definedName>
    <definedName name="niveles" localSheetId="104">#REF!</definedName>
    <definedName name="niveles" localSheetId="27">#REF!</definedName>
    <definedName name="niveles" localSheetId="52">#REF!</definedName>
    <definedName name="niveles" localSheetId="77">#REF!</definedName>
    <definedName name="niveles" localSheetId="102">#REF!</definedName>
    <definedName name="niveles" localSheetId="21">#REF!</definedName>
    <definedName name="niveles" localSheetId="46">#REF!</definedName>
    <definedName name="niveles" localSheetId="71">#REF!</definedName>
    <definedName name="niveles" localSheetId="95">#REF!</definedName>
    <definedName name="niveles" localSheetId="25">#REF!</definedName>
    <definedName name="niveles" localSheetId="50">#REF!</definedName>
    <definedName name="niveles" localSheetId="75">#REF!</definedName>
    <definedName name="niveles" localSheetId="100">#REF!</definedName>
    <definedName name="niveles" localSheetId="12">#REF!</definedName>
    <definedName name="niveles" localSheetId="37">#REF!</definedName>
    <definedName name="niveles" localSheetId="62">#REF!</definedName>
    <definedName name="niveles" localSheetId="87">#REF!</definedName>
    <definedName name="niveles" localSheetId="8">#REF!</definedName>
    <definedName name="niveles" localSheetId="35">#REF!</definedName>
    <definedName name="niveles" localSheetId="60">#REF!</definedName>
    <definedName name="niveles" localSheetId="85">#REF!</definedName>
    <definedName name="niveles" localSheetId="114">#REF!</definedName>
    <definedName name="niveles" localSheetId="7">#REF!</definedName>
    <definedName name="niveles" localSheetId="33">#REF!</definedName>
    <definedName name="niveles" localSheetId="58">#REF!</definedName>
    <definedName name="niveles" localSheetId="83">#REF!</definedName>
    <definedName name="niveles" localSheetId="110">#REF!</definedName>
    <definedName name="niveles" localSheetId="47">#REF!</definedName>
    <definedName name="niveles" localSheetId="55">#REF!</definedName>
    <definedName name="niveles" localSheetId="39">#REF!</definedName>
    <definedName name="niveles" localSheetId="41">#REF!</definedName>
    <definedName name="niveles" localSheetId="43">#REF!</definedName>
    <definedName name="niveles" localSheetId="53">#REF!</definedName>
    <definedName name="niveles" localSheetId="51">#REF!</definedName>
    <definedName name="niveles" localSheetId="45">#REF!</definedName>
    <definedName name="niveles" localSheetId="49">#REF!</definedName>
    <definedName name="niveles" localSheetId="36">#REF!</definedName>
    <definedName name="niveles" localSheetId="34">#REF!</definedName>
    <definedName name="niveles" localSheetId="32">#REF!</definedName>
    <definedName name="niveles" localSheetId="107">#REF!</definedName>
    <definedName name="niveles" localSheetId="122">#REF!</definedName>
    <definedName name="niveles" localSheetId="118">#REF!</definedName>
    <definedName name="niveles" localSheetId="115">#REF!</definedName>
    <definedName name="niveles" localSheetId="111">#REF!</definedName>
    <definedName name="niveles" localSheetId="72">#REF!</definedName>
    <definedName name="niveles" localSheetId="96">#REF!</definedName>
    <definedName name="niveles" localSheetId="80">#REF!</definedName>
    <definedName name="niveles" localSheetId="105">#REF!</definedName>
    <definedName name="niveles" localSheetId="63">#REF!</definedName>
    <definedName name="niveles" localSheetId="88">#REF!</definedName>
    <definedName name="niveles" localSheetId="120">#REF!</definedName>
    <definedName name="niveles" localSheetId="65">#REF!</definedName>
    <definedName name="niveles" localSheetId="90">#REF!</definedName>
    <definedName name="niveles" localSheetId="68">#REF!</definedName>
    <definedName name="niveles" localSheetId="92">#REF!</definedName>
    <definedName name="niveles" localSheetId="78">#REF!</definedName>
    <definedName name="niveles" localSheetId="103">#REF!</definedName>
    <definedName name="niveles" localSheetId="76">#REF!</definedName>
    <definedName name="niveles" localSheetId="101">#REF!</definedName>
    <definedName name="niveles" localSheetId="70">#REF!</definedName>
    <definedName name="niveles" localSheetId="94">#REF!</definedName>
    <definedName name="niveles" localSheetId="74">#REF!</definedName>
    <definedName name="niveles" localSheetId="98">#REF!</definedName>
    <definedName name="niveles" localSheetId="99">#REF!</definedName>
    <definedName name="niveles" localSheetId="61">#REF!</definedName>
    <definedName name="niveles" localSheetId="86">#REF!</definedName>
    <definedName name="niveles" localSheetId="117">#REF!</definedName>
    <definedName name="niveles" localSheetId="59">#REF!</definedName>
    <definedName name="niveles" localSheetId="84">#REF!</definedName>
    <definedName name="niveles" localSheetId="113">#REF!</definedName>
    <definedName name="niveles" localSheetId="57">#REF!</definedName>
    <definedName name="niveles" localSheetId="82">#REF!</definedName>
    <definedName name="niveles" localSheetId="109">#REF!</definedName>
    <definedName name="niveles">#REF!</definedName>
    <definedName name="ññ" localSheetId="22">[7]Abril!#REF!</definedName>
    <definedName name="ññ" localSheetId="30">[7]Abril!#REF!</definedName>
    <definedName name="ññ" localSheetId="14">[7]Abril!#REF!</definedName>
    <definedName name="ññ" localSheetId="16">[7]Abril!#REF!</definedName>
    <definedName name="ññ" localSheetId="18">[7]Abril!#REF!</definedName>
    <definedName name="ññ" localSheetId="28">[7]Abril!#REF!</definedName>
    <definedName name="ññ" localSheetId="26">[7]Abril!#REF!</definedName>
    <definedName name="ññ" localSheetId="20">[7]Abril!#REF!</definedName>
    <definedName name="ññ" localSheetId="24">[7]Abril!#REF!</definedName>
    <definedName name="ññ" localSheetId="13">[7]Abril!#REF!</definedName>
    <definedName name="ññ" localSheetId="9">[7]Abril!#REF!</definedName>
    <definedName name="ññ" localSheetId="4">[7]Abril!#REF!</definedName>
    <definedName name="ññ" localSheetId="6">[7]Abril!#REF!</definedName>
    <definedName name="ññ" localSheetId="108">[7]Abril!#REF!</definedName>
    <definedName name="ññ" localSheetId="123">[7]Abril!#REF!</definedName>
    <definedName name="ññ" localSheetId="119">[7]Abril!#REF!</definedName>
    <definedName name="ññ" localSheetId="116">[7]Abril!#REF!</definedName>
    <definedName name="ññ" localSheetId="112">[7]Abril!#REF!</definedName>
    <definedName name="ññ" localSheetId="23">[7]Abril!#REF!</definedName>
    <definedName name="ññ" localSheetId="48">[7]Abril!#REF!</definedName>
    <definedName name="ññ" localSheetId="73">[7]Abril!#REF!</definedName>
    <definedName name="ññ" localSheetId="97">[7]Abril!#REF!</definedName>
    <definedName name="ññ" localSheetId="81">[7]Abril!#REF!</definedName>
    <definedName name="ññ" localSheetId="5">[7]Abril!#REF!</definedName>
    <definedName name="ññ" localSheetId="31">[7]Abril!#REF!</definedName>
    <definedName name="ññ" localSheetId="56">[7]Abril!#REF!</definedName>
    <definedName name="ññ" localSheetId="106">[7]Abril!#REF!</definedName>
    <definedName name="ññ" localSheetId="15">[7]Abril!#REF!</definedName>
    <definedName name="ññ" localSheetId="40">[7]Abril!#REF!</definedName>
    <definedName name="ññ" localSheetId="64">[7]Abril!#REF!</definedName>
    <definedName name="ññ" localSheetId="89">[7]Abril!#REF!</definedName>
    <definedName name="ññ" localSheetId="121">[7]Abril!#REF!</definedName>
    <definedName name="ññ" localSheetId="17">[7]Abril!#REF!</definedName>
    <definedName name="ññ" localSheetId="42">[7]Abril!#REF!</definedName>
    <definedName name="ññ" localSheetId="66">[7]Abril!#REF!</definedName>
    <definedName name="ññ" localSheetId="67">[7]Abril!#REF!</definedName>
    <definedName name="ññ" localSheetId="91">[7]Abril!#REF!</definedName>
    <definedName name="ññ" localSheetId="19">[7]Abril!#REF!</definedName>
    <definedName name="ññ" localSheetId="69">[7]Abril!#REF!</definedName>
    <definedName name="ññ" localSheetId="93">[7]Abril!#REF!</definedName>
    <definedName name="ññ" localSheetId="29">[7]Abril!#REF!</definedName>
    <definedName name="ññ" localSheetId="54">[7]Abril!#REF!</definedName>
    <definedName name="ññ" localSheetId="79">[7]Abril!#REF!</definedName>
    <definedName name="ññ" localSheetId="104">[7]Abril!#REF!</definedName>
    <definedName name="ññ" localSheetId="27">[7]Abril!#REF!</definedName>
    <definedName name="ññ" localSheetId="52">[7]Abril!#REF!</definedName>
    <definedName name="ññ" localSheetId="77">[7]Abril!#REF!</definedName>
    <definedName name="ññ" localSheetId="102">[7]Abril!#REF!</definedName>
    <definedName name="ññ" localSheetId="21">[7]Abril!#REF!</definedName>
    <definedName name="ññ" localSheetId="46">[7]Abril!#REF!</definedName>
    <definedName name="ññ" localSheetId="71">[7]Abril!#REF!</definedName>
    <definedName name="ññ" localSheetId="95">[7]Abril!#REF!</definedName>
    <definedName name="ññ" localSheetId="25">[7]Abril!#REF!</definedName>
    <definedName name="ññ" localSheetId="50">[7]Abril!#REF!</definedName>
    <definedName name="ññ" localSheetId="75">[7]Abril!#REF!</definedName>
    <definedName name="ññ" localSheetId="100">[7]Abril!#REF!</definedName>
    <definedName name="ññ" localSheetId="12">[7]Abril!#REF!</definedName>
    <definedName name="ññ" localSheetId="37">[7]Abril!#REF!</definedName>
    <definedName name="ññ" localSheetId="62">[7]Abril!#REF!</definedName>
    <definedName name="ññ" localSheetId="87">[7]Abril!#REF!</definedName>
    <definedName name="ññ" localSheetId="8">[7]Abril!#REF!</definedName>
    <definedName name="ññ" localSheetId="35">[7]Abril!#REF!</definedName>
    <definedName name="ññ" localSheetId="60">[7]Abril!#REF!</definedName>
    <definedName name="ññ" localSheetId="85">[7]Abril!#REF!</definedName>
    <definedName name="ññ" localSheetId="114">[7]Abril!#REF!</definedName>
    <definedName name="ññ" localSheetId="7">[7]Abril!#REF!</definedName>
    <definedName name="ññ" localSheetId="33">[7]Abril!#REF!</definedName>
    <definedName name="ññ" localSheetId="58">[7]Abril!#REF!</definedName>
    <definedName name="ññ" localSheetId="83">[7]Abril!#REF!</definedName>
    <definedName name="ññ" localSheetId="110">[7]Abril!#REF!</definedName>
    <definedName name="ññ" localSheetId="47">[7]Abril!#REF!</definedName>
    <definedName name="ññ" localSheetId="55">[7]Abril!#REF!</definedName>
    <definedName name="ññ" localSheetId="39">[7]Abril!#REF!</definedName>
    <definedName name="ññ" localSheetId="41">[7]Abril!#REF!</definedName>
    <definedName name="ññ" localSheetId="43">[7]Abril!#REF!</definedName>
    <definedName name="ññ" localSheetId="53">[7]Abril!#REF!</definedName>
    <definedName name="ññ" localSheetId="51">[7]Abril!#REF!</definedName>
    <definedName name="ññ" localSheetId="45">[7]Abril!#REF!</definedName>
    <definedName name="ññ" localSheetId="49">[7]Abril!#REF!</definedName>
    <definedName name="ññ" localSheetId="36">[7]Abril!#REF!</definedName>
    <definedName name="ññ" localSheetId="34">[7]Abril!#REF!</definedName>
    <definedName name="ññ" localSheetId="32">[7]Abril!#REF!</definedName>
    <definedName name="ññ" localSheetId="107">[7]Abril!#REF!</definedName>
    <definedName name="ññ" localSheetId="122">[7]Abril!#REF!</definedName>
    <definedName name="ññ" localSheetId="118">[7]Abril!#REF!</definedName>
    <definedName name="ññ" localSheetId="115">[7]Abril!#REF!</definedName>
    <definedName name="ññ" localSheetId="111">[7]Abril!#REF!</definedName>
    <definedName name="ññ" localSheetId="72">[7]Abril!#REF!</definedName>
    <definedName name="ññ" localSheetId="96">[7]Abril!#REF!</definedName>
    <definedName name="ññ" localSheetId="80">[7]Abril!#REF!</definedName>
    <definedName name="ññ" localSheetId="105">[7]Abril!#REF!</definedName>
    <definedName name="ññ" localSheetId="63">[7]Abril!#REF!</definedName>
    <definedName name="ññ" localSheetId="88">[7]Abril!#REF!</definedName>
    <definedName name="ññ" localSheetId="120">[7]Abril!#REF!</definedName>
    <definedName name="ññ" localSheetId="65">[7]Abril!#REF!</definedName>
    <definedName name="ññ" localSheetId="90">[7]Abril!#REF!</definedName>
    <definedName name="ññ" localSheetId="68">[7]Abril!#REF!</definedName>
    <definedName name="ññ" localSheetId="92">[7]Abril!#REF!</definedName>
    <definedName name="ññ" localSheetId="78">[7]Abril!#REF!</definedName>
    <definedName name="ññ" localSheetId="103">[7]Abril!#REF!</definedName>
    <definedName name="ññ" localSheetId="76">[7]Abril!#REF!</definedName>
    <definedName name="ññ" localSheetId="101">[7]Abril!#REF!</definedName>
    <definedName name="ññ" localSheetId="70">[7]Abril!#REF!</definedName>
    <definedName name="ññ" localSheetId="94">[7]Abril!#REF!</definedName>
    <definedName name="ññ" localSheetId="74">[7]Abril!#REF!</definedName>
    <definedName name="ññ" localSheetId="98">[7]Abril!#REF!</definedName>
    <definedName name="ññ" localSheetId="99">[7]Abril!#REF!</definedName>
    <definedName name="ññ" localSheetId="61">[7]Abril!#REF!</definedName>
    <definedName name="ññ" localSheetId="86">[7]Abril!#REF!</definedName>
    <definedName name="ññ" localSheetId="117">[7]Abril!#REF!</definedName>
    <definedName name="ññ" localSheetId="59">[7]Abril!#REF!</definedName>
    <definedName name="ññ" localSheetId="84">[7]Abril!#REF!</definedName>
    <definedName name="ññ" localSheetId="113">[7]Abril!#REF!</definedName>
    <definedName name="ññ" localSheetId="57">[7]Abril!#REF!</definedName>
    <definedName name="ññ" localSheetId="82">[7]Abril!#REF!</definedName>
    <definedName name="ññ" localSheetId="109">[7]Abril!#REF!</definedName>
    <definedName name="ññ">[7]Abril!#REF!</definedName>
    <definedName name="PARTE">[5]PRODUCCION!$A$9:$AV$39</definedName>
    <definedName name="Pozos" localSheetId="22">#REF!</definedName>
    <definedName name="Pozos" localSheetId="30">#REF!</definedName>
    <definedName name="Pozos" localSheetId="14">#REF!</definedName>
    <definedName name="Pozos" localSheetId="16">#REF!</definedName>
    <definedName name="Pozos" localSheetId="18">#REF!</definedName>
    <definedName name="Pozos" localSheetId="28">#REF!</definedName>
    <definedName name="Pozos" localSheetId="26">#REF!</definedName>
    <definedName name="Pozos" localSheetId="20">#REF!</definedName>
    <definedName name="Pozos" localSheetId="24">#REF!</definedName>
    <definedName name="Pozos" localSheetId="13">#REF!</definedName>
    <definedName name="Pozos" localSheetId="9">#REF!</definedName>
    <definedName name="Pozos" localSheetId="4">#REF!</definedName>
    <definedName name="Pozos" localSheetId="6">#REF!</definedName>
    <definedName name="Pozos" localSheetId="108">#REF!</definedName>
    <definedName name="Pozos" localSheetId="123">#REF!</definedName>
    <definedName name="Pozos" localSheetId="119">#REF!</definedName>
    <definedName name="Pozos" localSheetId="116">#REF!</definedName>
    <definedName name="Pozos" localSheetId="112">#REF!</definedName>
    <definedName name="Pozos" localSheetId="23">#REF!</definedName>
    <definedName name="Pozos" localSheetId="48">#REF!</definedName>
    <definedName name="Pozos" localSheetId="73">#REF!</definedName>
    <definedName name="Pozos" localSheetId="97">#REF!</definedName>
    <definedName name="Pozos" localSheetId="81">#REF!</definedName>
    <definedName name="Pozos" localSheetId="5">#REF!</definedName>
    <definedName name="Pozos" localSheetId="31">#REF!</definedName>
    <definedName name="Pozos" localSheetId="56">#REF!</definedName>
    <definedName name="Pozos" localSheetId="106">#REF!</definedName>
    <definedName name="Pozos" localSheetId="15">#REF!</definedName>
    <definedName name="Pozos" localSheetId="40">#REF!</definedName>
    <definedName name="Pozos" localSheetId="64">#REF!</definedName>
    <definedName name="Pozos" localSheetId="89">#REF!</definedName>
    <definedName name="Pozos" localSheetId="121">#REF!</definedName>
    <definedName name="Pozos" localSheetId="17">#REF!</definedName>
    <definedName name="Pozos" localSheetId="42">#REF!</definedName>
    <definedName name="Pozos" localSheetId="66">#REF!</definedName>
    <definedName name="Pozos" localSheetId="67">#REF!</definedName>
    <definedName name="Pozos" localSheetId="91">#REF!</definedName>
    <definedName name="Pozos" localSheetId="19">#REF!</definedName>
    <definedName name="Pozos" localSheetId="69">#REF!</definedName>
    <definedName name="Pozos" localSheetId="93">#REF!</definedName>
    <definedName name="Pozos" localSheetId="29">#REF!</definedName>
    <definedName name="Pozos" localSheetId="54">#REF!</definedName>
    <definedName name="Pozos" localSheetId="79">#REF!</definedName>
    <definedName name="Pozos" localSheetId="104">#REF!</definedName>
    <definedName name="Pozos" localSheetId="27">#REF!</definedName>
    <definedName name="Pozos" localSheetId="52">#REF!</definedName>
    <definedName name="Pozos" localSheetId="77">#REF!</definedName>
    <definedName name="Pozos" localSheetId="102">#REF!</definedName>
    <definedName name="Pozos" localSheetId="21">#REF!</definedName>
    <definedName name="Pozos" localSheetId="46">#REF!</definedName>
    <definedName name="Pozos" localSheetId="71">#REF!</definedName>
    <definedName name="Pozos" localSheetId="95">#REF!</definedName>
    <definedName name="Pozos" localSheetId="25">#REF!</definedName>
    <definedName name="Pozos" localSheetId="50">#REF!</definedName>
    <definedName name="Pozos" localSheetId="75">#REF!</definedName>
    <definedName name="Pozos" localSheetId="100">#REF!</definedName>
    <definedName name="Pozos" localSheetId="12">#REF!</definedName>
    <definedName name="Pozos" localSheetId="37">#REF!</definedName>
    <definedName name="Pozos" localSheetId="62">#REF!</definedName>
    <definedName name="Pozos" localSheetId="87">#REF!</definedName>
    <definedName name="Pozos" localSheetId="8">#REF!</definedName>
    <definedName name="Pozos" localSheetId="35">#REF!</definedName>
    <definedName name="Pozos" localSheetId="60">#REF!</definedName>
    <definedName name="Pozos" localSheetId="85">#REF!</definedName>
    <definedName name="Pozos" localSheetId="114">#REF!</definedName>
    <definedName name="Pozos" localSheetId="7">#REF!</definedName>
    <definedName name="Pozos" localSheetId="33">#REF!</definedName>
    <definedName name="Pozos" localSheetId="58">#REF!</definedName>
    <definedName name="Pozos" localSheetId="83">#REF!</definedName>
    <definedName name="Pozos" localSheetId="110">#REF!</definedName>
    <definedName name="Pozos" localSheetId="47">#REF!</definedName>
    <definedName name="Pozos" localSheetId="55">#REF!</definedName>
    <definedName name="Pozos" localSheetId="39">#REF!</definedName>
    <definedName name="Pozos" localSheetId="41">#REF!</definedName>
    <definedName name="Pozos" localSheetId="43">#REF!</definedName>
    <definedName name="Pozos" localSheetId="53">#REF!</definedName>
    <definedName name="Pozos" localSheetId="51">#REF!</definedName>
    <definedName name="Pozos" localSheetId="45">#REF!</definedName>
    <definedName name="Pozos" localSheetId="49">#REF!</definedName>
    <definedName name="Pozos" localSheetId="36">#REF!</definedName>
    <definedName name="Pozos" localSheetId="34">#REF!</definedName>
    <definedName name="Pozos" localSheetId="32">#REF!</definedName>
    <definedName name="Pozos" localSheetId="107">#REF!</definedName>
    <definedName name="Pozos" localSheetId="122">#REF!</definedName>
    <definedName name="Pozos" localSheetId="118">#REF!</definedName>
    <definedName name="Pozos" localSheetId="115">#REF!</definedName>
    <definedName name="Pozos" localSheetId="111">#REF!</definedName>
    <definedName name="Pozos" localSheetId="72">#REF!</definedName>
    <definedName name="Pozos" localSheetId="96">#REF!</definedName>
    <definedName name="Pozos" localSheetId="80">#REF!</definedName>
    <definedName name="Pozos" localSheetId="105">#REF!</definedName>
    <definedName name="Pozos" localSheetId="63">#REF!</definedName>
    <definedName name="Pozos" localSheetId="88">#REF!</definedName>
    <definedName name="Pozos" localSheetId="120">#REF!</definedName>
    <definedName name="Pozos" localSheetId="65">#REF!</definedName>
    <definedName name="Pozos" localSheetId="90">#REF!</definedName>
    <definedName name="Pozos" localSheetId="68">#REF!</definedName>
    <definedName name="Pozos" localSheetId="92">#REF!</definedName>
    <definedName name="Pozos" localSheetId="78">#REF!</definedName>
    <definedName name="Pozos" localSheetId="103">#REF!</definedName>
    <definedName name="Pozos" localSheetId="76">#REF!</definedName>
    <definedName name="Pozos" localSheetId="101">#REF!</definedName>
    <definedName name="Pozos" localSheetId="70">#REF!</definedName>
    <definedName name="Pozos" localSheetId="94">#REF!</definedName>
    <definedName name="Pozos" localSheetId="74">#REF!</definedName>
    <definedName name="Pozos" localSheetId="98">#REF!</definedName>
    <definedName name="Pozos" localSheetId="99">#REF!</definedName>
    <definedName name="Pozos" localSheetId="61">#REF!</definedName>
    <definedName name="Pozos" localSheetId="86">#REF!</definedName>
    <definedName name="Pozos" localSheetId="117">#REF!</definedName>
    <definedName name="Pozos" localSheetId="59">#REF!</definedName>
    <definedName name="Pozos" localSheetId="84">#REF!</definedName>
    <definedName name="Pozos" localSheetId="113">#REF!</definedName>
    <definedName name="Pozos" localSheetId="57">#REF!</definedName>
    <definedName name="Pozos" localSheetId="82">#REF!</definedName>
    <definedName name="Pozos" localSheetId="109">#REF!</definedName>
    <definedName name="Pozos">#REF!</definedName>
    <definedName name="PTC">#N/A</definedName>
    <definedName name="pullin" localSheetId="22">[8]Abril!#REF!</definedName>
    <definedName name="pullin" localSheetId="30">[8]Abril!#REF!</definedName>
    <definedName name="pullin" localSheetId="14">[8]Abril!#REF!</definedName>
    <definedName name="pullin" localSheetId="16">[8]Abril!#REF!</definedName>
    <definedName name="pullin" localSheetId="18">[8]Abril!#REF!</definedName>
    <definedName name="pullin" localSheetId="28">[8]Abril!#REF!</definedName>
    <definedName name="pullin" localSheetId="26">[8]Abril!#REF!</definedName>
    <definedName name="pullin" localSheetId="20">[8]Abril!#REF!</definedName>
    <definedName name="pullin" localSheetId="24">[8]Abril!#REF!</definedName>
    <definedName name="pullin" localSheetId="13">[8]Abril!#REF!</definedName>
    <definedName name="pullin" localSheetId="9">[8]Abril!#REF!</definedName>
    <definedName name="pullin" localSheetId="4">[8]Abril!#REF!</definedName>
    <definedName name="pullin" localSheetId="6">[8]Abril!#REF!</definedName>
    <definedName name="pullin" localSheetId="108">[8]Abril!#REF!</definedName>
    <definedName name="pullin" localSheetId="123">[8]Abril!#REF!</definedName>
    <definedName name="pullin" localSheetId="119">[8]Abril!#REF!</definedName>
    <definedName name="pullin" localSheetId="116">[8]Abril!#REF!</definedName>
    <definedName name="pullin" localSheetId="112">[8]Abril!#REF!</definedName>
    <definedName name="pullin" localSheetId="23">[8]Abril!#REF!</definedName>
    <definedName name="pullin" localSheetId="48">[8]Abril!#REF!</definedName>
    <definedName name="pullin" localSheetId="73">[8]Abril!#REF!</definedName>
    <definedName name="pullin" localSheetId="97">[8]Abril!#REF!</definedName>
    <definedName name="pullin" localSheetId="81">[8]Abril!#REF!</definedName>
    <definedName name="pullin" localSheetId="5">[8]Abril!#REF!</definedName>
    <definedName name="pullin" localSheetId="31">[8]Abril!#REF!</definedName>
    <definedName name="pullin" localSheetId="56">[8]Abril!#REF!</definedName>
    <definedName name="pullin" localSheetId="106">[8]Abril!#REF!</definedName>
    <definedName name="pullin" localSheetId="15">[8]Abril!#REF!</definedName>
    <definedName name="pullin" localSheetId="40">[8]Abril!#REF!</definedName>
    <definedName name="pullin" localSheetId="64">[8]Abril!#REF!</definedName>
    <definedName name="pullin" localSheetId="89">[8]Abril!#REF!</definedName>
    <definedName name="pullin" localSheetId="121">[8]Abril!#REF!</definedName>
    <definedName name="pullin" localSheetId="17">[8]Abril!#REF!</definedName>
    <definedName name="pullin" localSheetId="42">[8]Abril!#REF!</definedName>
    <definedName name="pullin" localSheetId="66">[8]Abril!#REF!</definedName>
    <definedName name="pullin" localSheetId="67">[8]Abril!#REF!</definedName>
    <definedName name="pullin" localSheetId="91">[8]Abril!#REF!</definedName>
    <definedName name="pullin" localSheetId="19">[8]Abril!#REF!</definedName>
    <definedName name="pullin" localSheetId="69">[8]Abril!#REF!</definedName>
    <definedName name="pullin" localSheetId="93">[8]Abril!#REF!</definedName>
    <definedName name="pullin" localSheetId="29">[8]Abril!#REF!</definedName>
    <definedName name="pullin" localSheetId="54">[8]Abril!#REF!</definedName>
    <definedName name="pullin" localSheetId="79">[8]Abril!#REF!</definedName>
    <definedName name="pullin" localSheetId="104">[8]Abril!#REF!</definedName>
    <definedName name="pullin" localSheetId="27">[8]Abril!#REF!</definedName>
    <definedName name="pullin" localSheetId="52">[8]Abril!#REF!</definedName>
    <definedName name="pullin" localSheetId="77">[8]Abril!#REF!</definedName>
    <definedName name="pullin" localSheetId="102">[8]Abril!#REF!</definedName>
    <definedName name="pullin" localSheetId="21">[8]Abril!#REF!</definedName>
    <definedName name="pullin" localSheetId="46">[8]Abril!#REF!</definedName>
    <definedName name="pullin" localSheetId="71">[8]Abril!#REF!</definedName>
    <definedName name="pullin" localSheetId="95">[8]Abril!#REF!</definedName>
    <definedName name="pullin" localSheetId="25">[8]Abril!#REF!</definedName>
    <definedName name="pullin" localSheetId="50">[8]Abril!#REF!</definedName>
    <definedName name="pullin" localSheetId="75">[8]Abril!#REF!</definedName>
    <definedName name="pullin" localSheetId="100">[8]Abril!#REF!</definedName>
    <definedName name="pullin" localSheetId="12">[8]Abril!#REF!</definedName>
    <definedName name="pullin" localSheetId="37">[8]Abril!#REF!</definedName>
    <definedName name="pullin" localSheetId="62">[8]Abril!#REF!</definedName>
    <definedName name="pullin" localSheetId="87">[8]Abril!#REF!</definedName>
    <definedName name="pullin" localSheetId="8">[8]Abril!#REF!</definedName>
    <definedName name="pullin" localSheetId="35">[8]Abril!#REF!</definedName>
    <definedName name="pullin" localSheetId="60">[8]Abril!#REF!</definedName>
    <definedName name="pullin" localSheetId="85">[8]Abril!#REF!</definedName>
    <definedName name="pullin" localSheetId="114">[8]Abril!#REF!</definedName>
    <definedName name="pullin" localSheetId="7">[8]Abril!#REF!</definedName>
    <definedName name="pullin" localSheetId="33">[8]Abril!#REF!</definedName>
    <definedName name="pullin" localSheetId="58">[8]Abril!#REF!</definedName>
    <definedName name="pullin" localSheetId="83">[8]Abril!#REF!</definedName>
    <definedName name="pullin" localSheetId="110">[8]Abril!#REF!</definedName>
    <definedName name="pullin" localSheetId="47">[8]Abril!#REF!</definedName>
    <definedName name="pullin" localSheetId="55">[8]Abril!#REF!</definedName>
    <definedName name="pullin" localSheetId="39">[8]Abril!#REF!</definedName>
    <definedName name="pullin" localSheetId="41">[8]Abril!#REF!</definedName>
    <definedName name="pullin" localSheetId="43">[8]Abril!#REF!</definedName>
    <definedName name="pullin" localSheetId="53">[8]Abril!#REF!</definedName>
    <definedName name="pullin" localSheetId="51">[8]Abril!#REF!</definedName>
    <definedName name="pullin" localSheetId="45">[8]Abril!#REF!</definedName>
    <definedName name="pullin" localSheetId="49">[8]Abril!#REF!</definedName>
    <definedName name="pullin" localSheetId="36">[8]Abril!#REF!</definedName>
    <definedName name="pullin" localSheetId="34">[8]Abril!#REF!</definedName>
    <definedName name="pullin" localSheetId="32">[8]Abril!#REF!</definedName>
    <definedName name="pullin" localSheetId="107">[8]Abril!#REF!</definedName>
    <definedName name="pullin" localSheetId="122">[8]Abril!#REF!</definedName>
    <definedName name="pullin" localSheetId="118">[8]Abril!#REF!</definedName>
    <definedName name="pullin" localSheetId="115">[8]Abril!#REF!</definedName>
    <definedName name="pullin" localSheetId="111">[8]Abril!#REF!</definedName>
    <definedName name="pullin" localSheetId="72">[8]Abril!#REF!</definedName>
    <definedName name="pullin" localSheetId="96">[8]Abril!#REF!</definedName>
    <definedName name="pullin" localSheetId="80">[8]Abril!#REF!</definedName>
    <definedName name="pullin" localSheetId="105">[8]Abril!#REF!</definedName>
    <definedName name="pullin" localSheetId="63">[8]Abril!#REF!</definedName>
    <definedName name="pullin" localSheetId="88">[8]Abril!#REF!</definedName>
    <definedName name="pullin" localSheetId="120">[8]Abril!#REF!</definedName>
    <definedName name="pullin" localSheetId="65">[8]Abril!#REF!</definedName>
    <definedName name="pullin" localSheetId="90">[8]Abril!#REF!</definedName>
    <definedName name="pullin" localSheetId="68">[8]Abril!#REF!</definedName>
    <definedName name="pullin" localSheetId="92">[8]Abril!#REF!</definedName>
    <definedName name="pullin" localSheetId="78">[8]Abril!#REF!</definedName>
    <definedName name="pullin" localSheetId="103">[8]Abril!#REF!</definedName>
    <definedName name="pullin" localSheetId="76">[8]Abril!#REF!</definedName>
    <definedName name="pullin" localSheetId="101">[8]Abril!#REF!</definedName>
    <definedName name="pullin" localSheetId="70">[8]Abril!#REF!</definedName>
    <definedName name="pullin" localSheetId="94">[8]Abril!#REF!</definedName>
    <definedName name="pullin" localSheetId="74">[8]Abril!#REF!</definedName>
    <definedName name="pullin" localSheetId="98">[8]Abril!#REF!</definedName>
    <definedName name="pullin" localSheetId="99">[8]Abril!#REF!</definedName>
    <definedName name="pullin" localSheetId="61">[8]Abril!#REF!</definedName>
    <definedName name="pullin" localSheetId="86">[8]Abril!#REF!</definedName>
    <definedName name="pullin" localSheetId="117">[8]Abril!#REF!</definedName>
    <definedName name="pullin" localSheetId="59">[8]Abril!#REF!</definedName>
    <definedName name="pullin" localSheetId="84">[8]Abril!#REF!</definedName>
    <definedName name="pullin" localSheetId="113">[8]Abril!#REF!</definedName>
    <definedName name="pullin" localSheetId="57">[8]Abril!#REF!</definedName>
    <definedName name="pullin" localSheetId="82">[8]Abril!#REF!</definedName>
    <definedName name="pullin" localSheetId="109">[8]Abril!#REF!</definedName>
    <definedName name="pullin">[8]Abril!#REF!</definedName>
    <definedName name="pulling" localSheetId="22">[8]Abril!#REF!</definedName>
    <definedName name="pulling" localSheetId="30">[8]Abril!#REF!</definedName>
    <definedName name="pulling" localSheetId="14">[8]Abril!#REF!</definedName>
    <definedName name="pulling" localSheetId="16">[8]Abril!#REF!</definedName>
    <definedName name="pulling" localSheetId="18">[8]Abril!#REF!</definedName>
    <definedName name="pulling" localSheetId="28">[8]Abril!#REF!</definedName>
    <definedName name="pulling" localSheetId="26">[8]Abril!#REF!</definedName>
    <definedName name="pulling" localSheetId="20">[8]Abril!#REF!</definedName>
    <definedName name="pulling" localSheetId="24">[8]Abril!#REF!</definedName>
    <definedName name="pulling" localSheetId="13">[8]Abril!#REF!</definedName>
    <definedName name="pulling" localSheetId="9">[8]Abril!#REF!</definedName>
    <definedName name="pulling" localSheetId="4">[8]Abril!#REF!</definedName>
    <definedName name="pulling" localSheetId="6">[8]Abril!#REF!</definedName>
    <definedName name="pulling" localSheetId="108">[8]Abril!#REF!</definedName>
    <definedName name="pulling" localSheetId="123">[8]Abril!#REF!</definedName>
    <definedName name="pulling" localSheetId="119">[8]Abril!#REF!</definedName>
    <definedName name="pulling" localSheetId="116">[8]Abril!#REF!</definedName>
    <definedName name="pulling" localSheetId="112">[8]Abril!#REF!</definedName>
    <definedName name="pulling" localSheetId="23">[8]Abril!#REF!</definedName>
    <definedName name="pulling" localSheetId="48">[8]Abril!#REF!</definedName>
    <definedName name="pulling" localSheetId="73">[8]Abril!#REF!</definedName>
    <definedName name="pulling" localSheetId="97">[8]Abril!#REF!</definedName>
    <definedName name="pulling" localSheetId="81">[8]Abril!#REF!</definedName>
    <definedName name="pulling" localSheetId="5">[8]Abril!#REF!</definedName>
    <definedName name="pulling" localSheetId="31">[8]Abril!#REF!</definedName>
    <definedName name="pulling" localSheetId="56">[8]Abril!#REF!</definedName>
    <definedName name="pulling" localSheetId="106">[8]Abril!#REF!</definedName>
    <definedName name="pulling" localSheetId="15">[8]Abril!#REF!</definedName>
    <definedName name="pulling" localSheetId="40">[8]Abril!#REF!</definedName>
    <definedName name="pulling" localSheetId="64">[8]Abril!#REF!</definedName>
    <definedName name="pulling" localSheetId="89">[8]Abril!#REF!</definedName>
    <definedName name="pulling" localSheetId="121">[8]Abril!#REF!</definedName>
    <definedName name="pulling" localSheetId="17">[8]Abril!#REF!</definedName>
    <definedName name="pulling" localSheetId="42">[8]Abril!#REF!</definedName>
    <definedName name="pulling" localSheetId="66">[8]Abril!#REF!</definedName>
    <definedName name="pulling" localSheetId="67">[8]Abril!#REF!</definedName>
    <definedName name="pulling" localSheetId="91">[8]Abril!#REF!</definedName>
    <definedName name="pulling" localSheetId="19">[8]Abril!#REF!</definedName>
    <definedName name="pulling" localSheetId="69">[8]Abril!#REF!</definedName>
    <definedName name="pulling" localSheetId="93">[8]Abril!#REF!</definedName>
    <definedName name="pulling" localSheetId="29">[8]Abril!#REF!</definedName>
    <definedName name="pulling" localSheetId="54">[8]Abril!#REF!</definedName>
    <definedName name="pulling" localSheetId="79">[8]Abril!#REF!</definedName>
    <definedName name="pulling" localSheetId="104">[8]Abril!#REF!</definedName>
    <definedName name="pulling" localSheetId="27">[8]Abril!#REF!</definedName>
    <definedName name="pulling" localSheetId="52">[8]Abril!#REF!</definedName>
    <definedName name="pulling" localSheetId="77">[8]Abril!#REF!</definedName>
    <definedName name="pulling" localSheetId="102">[8]Abril!#REF!</definedName>
    <definedName name="pulling" localSheetId="21">[8]Abril!#REF!</definedName>
    <definedName name="pulling" localSheetId="46">[8]Abril!#REF!</definedName>
    <definedName name="pulling" localSheetId="71">[8]Abril!#REF!</definedName>
    <definedName name="pulling" localSheetId="95">[8]Abril!#REF!</definedName>
    <definedName name="pulling" localSheetId="25">[8]Abril!#REF!</definedName>
    <definedName name="pulling" localSheetId="50">[8]Abril!#REF!</definedName>
    <definedName name="pulling" localSheetId="75">[8]Abril!#REF!</definedName>
    <definedName name="pulling" localSheetId="100">[8]Abril!#REF!</definedName>
    <definedName name="pulling" localSheetId="12">[8]Abril!#REF!</definedName>
    <definedName name="pulling" localSheetId="37">[8]Abril!#REF!</definedName>
    <definedName name="pulling" localSheetId="62">[8]Abril!#REF!</definedName>
    <definedName name="pulling" localSheetId="87">[8]Abril!#REF!</definedName>
    <definedName name="pulling" localSheetId="8">[8]Abril!#REF!</definedName>
    <definedName name="pulling" localSheetId="35">[8]Abril!#REF!</definedName>
    <definedName name="pulling" localSheetId="60">[8]Abril!#REF!</definedName>
    <definedName name="pulling" localSheetId="85">[8]Abril!#REF!</definedName>
    <definedName name="pulling" localSheetId="114">[8]Abril!#REF!</definedName>
    <definedName name="pulling" localSheetId="7">[8]Abril!#REF!</definedName>
    <definedName name="pulling" localSheetId="33">[8]Abril!#REF!</definedName>
    <definedName name="pulling" localSheetId="58">[8]Abril!#REF!</definedName>
    <definedName name="pulling" localSheetId="83">[8]Abril!#REF!</definedName>
    <definedName name="pulling" localSheetId="110">[8]Abril!#REF!</definedName>
    <definedName name="pulling" localSheetId="47">[8]Abril!#REF!</definedName>
    <definedName name="pulling" localSheetId="55">[8]Abril!#REF!</definedName>
    <definedName name="pulling" localSheetId="39">[8]Abril!#REF!</definedName>
    <definedName name="pulling" localSheetId="41">[8]Abril!#REF!</definedName>
    <definedName name="pulling" localSheetId="43">[8]Abril!#REF!</definedName>
    <definedName name="pulling" localSheetId="53">[8]Abril!#REF!</definedName>
    <definedName name="pulling" localSheetId="51">[8]Abril!#REF!</definedName>
    <definedName name="pulling" localSheetId="45">[8]Abril!#REF!</definedName>
    <definedName name="pulling" localSheetId="49">[8]Abril!#REF!</definedName>
    <definedName name="pulling" localSheetId="36">[8]Abril!#REF!</definedName>
    <definedName name="pulling" localSheetId="34">[8]Abril!#REF!</definedName>
    <definedName name="pulling" localSheetId="32">[8]Abril!#REF!</definedName>
    <definedName name="pulling" localSheetId="107">[8]Abril!#REF!</definedName>
    <definedName name="pulling" localSheetId="122">[8]Abril!#REF!</definedName>
    <definedName name="pulling" localSheetId="118">[8]Abril!#REF!</definedName>
    <definedName name="pulling" localSheetId="115">[8]Abril!#REF!</definedName>
    <definedName name="pulling" localSheetId="111">[8]Abril!#REF!</definedName>
    <definedName name="pulling" localSheetId="72">[8]Abril!#REF!</definedName>
    <definedName name="pulling" localSheetId="96">[8]Abril!#REF!</definedName>
    <definedName name="pulling" localSheetId="80">[8]Abril!#REF!</definedName>
    <definedName name="pulling" localSheetId="105">[8]Abril!#REF!</definedName>
    <definedName name="pulling" localSheetId="63">[8]Abril!#REF!</definedName>
    <definedName name="pulling" localSheetId="88">[8]Abril!#REF!</definedName>
    <definedName name="pulling" localSheetId="120">[8]Abril!#REF!</definedName>
    <definedName name="pulling" localSheetId="65">[8]Abril!#REF!</definedName>
    <definedName name="pulling" localSheetId="90">[8]Abril!#REF!</definedName>
    <definedName name="pulling" localSheetId="68">[8]Abril!#REF!</definedName>
    <definedName name="pulling" localSheetId="92">[8]Abril!#REF!</definedName>
    <definedName name="pulling" localSheetId="78">[8]Abril!#REF!</definedName>
    <definedName name="pulling" localSheetId="103">[8]Abril!#REF!</definedName>
    <definedName name="pulling" localSheetId="76">[8]Abril!#REF!</definedName>
    <definedName name="pulling" localSheetId="101">[8]Abril!#REF!</definedName>
    <definedName name="pulling" localSheetId="70">[8]Abril!#REF!</definedName>
    <definedName name="pulling" localSheetId="94">[8]Abril!#REF!</definedName>
    <definedName name="pulling" localSheetId="74">[8]Abril!#REF!</definedName>
    <definedName name="pulling" localSheetId="98">[8]Abril!#REF!</definedName>
    <definedName name="pulling" localSheetId="99">[8]Abril!#REF!</definedName>
    <definedName name="pulling" localSheetId="61">[8]Abril!#REF!</definedName>
    <definedName name="pulling" localSheetId="86">[8]Abril!#REF!</definedName>
    <definedName name="pulling" localSheetId="117">[8]Abril!#REF!</definedName>
    <definedName name="pulling" localSheetId="59">[8]Abril!#REF!</definedName>
    <definedName name="pulling" localSheetId="84">[8]Abril!#REF!</definedName>
    <definedName name="pulling" localSheetId="113">[8]Abril!#REF!</definedName>
    <definedName name="pulling" localSheetId="57">[8]Abril!#REF!</definedName>
    <definedName name="pulling" localSheetId="82">[8]Abril!#REF!</definedName>
    <definedName name="pulling" localSheetId="109">[8]Abril!#REF!</definedName>
    <definedName name="pulling">[8]Abril!#REF!</definedName>
    <definedName name="Titulo" localSheetId="22">#REF!</definedName>
    <definedName name="Titulo" localSheetId="30">#REF!</definedName>
    <definedName name="Titulo" localSheetId="14">#REF!</definedName>
    <definedName name="Titulo" localSheetId="16">#REF!</definedName>
    <definedName name="Titulo" localSheetId="18">#REF!</definedName>
    <definedName name="Titulo" localSheetId="28">#REF!</definedName>
    <definedName name="Titulo" localSheetId="26">#REF!</definedName>
    <definedName name="Titulo" localSheetId="20">#REF!</definedName>
    <definedName name="Titulo" localSheetId="24">#REF!</definedName>
    <definedName name="Titulo" localSheetId="13">#REF!</definedName>
    <definedName name="Titulo" localSheetId="9">#REF!</definedName>
    <definedName name="Titulo" localSheetId="4">#REF!</definedName>
    <definedName name="Titulo" localSheetId="6">#REF!</definedName>
    <definedName name="Titulo" localSheetId="108">#REF!</definedName>
    <definedName name="Titulo" localSheetId="123">#REF!</definedName>
    <definedName name="Titulo" localSheetId="119">#REF!</definedName>
    <definedName name="Titulo" localSheetId="116">#REF!</definedName>
    <definedName name="Titulo" localSheetId="112">#REF!</definedName>
    <definedName name="Titulo" localSheetId="23">#REF!</definedName>
    <definedName name="Titulo" localSheetId="48">#REF!</definedName>
    <definedName name="Titulo" localSheetId="73">#REF!</definedName>
    <definedName name="Titulo" localSheetId="97">#REF!</definedName>
    <definedName name="Titulo" localSheetId="81">#REF!</definedName>
    <definedName name="Titulo" localSheetId="5">#REF!</definedName>
    <definedName name="Titulo" localSheetId="31">#REF!</definedName>
    <definedName name="Titulo" localSheetId="56">#REF!</definedName>
    <definedName name="Titulo" localSheetId="106">#REF!</definedName>
    <definedName name="Titulo" localSheetId="15">#REF!</definedName>
    <definedName name="Titulo" localSheetId="40">#REF!</definedName>
    <definedName name="Titulo" localSheetId="64">#REF!</definedName>
    <definedName name="Titulo" localSheetId="89">#REF!</definedName>
    <definedName name="Titulo" localSheetId="121">#REF!</definedName>
    <definedName name="Titulo" localSheetId="17">#REF!</definedName>
    <definedName name="Titulo" localSheetId="42">#REF!</definedName>
    <definedName name="Titulo" localSheetId="66">#REF!</definedName>
    <definedName name="Titulo" localSheetId="67">#REF!</definedName>
    <definedName name="Titulo" localSheetId="91">#REF!</definedName>
    <definedName name="Titulo" localSheetId="19">#REF!</definedName>
    <definedName name="Titulo" localSheetId="69">#REF!</definedName>
    <definedName name="Titulo" localSheetId="93">#REF!</definedName>
    <definedName name="Titulo" localSheetId="29">#REF!</definedName>
    <definedName name="Titulo" localSheetId="54">#REF!</definedName>
    <definedName name="Titulo" localSheetId="79">#REF!</definedName>
    <definedName name="Titulo" localSheetId="104">#REF!</definedName>
    <definedName name="Titulo" localSheetId="27">#REF!</definedName>
    <definedName name="Titulo" localSheetId="52">#REF!</definedName>
    <definedName name="Titulo" localSheetId="77">#REF!</definedName>
    <definedName name="Titulo" localSheetId="102">#REF!</definedName>
    <definedName name="Titulo" localSheetId="21">#REF!</definedName>
    <definedName name="Titulo" localSheetId="46">#REF!</definedName>
    <definedName name="Titulo" localSheetId="71">#REF!</definedName>
    <definedName name="Titulo" localSheetId="95">#REF!</definedName>
    <definedName name="Titulo" localSheetId="25">#REF!</definedName>
    <definedName name="Titulo" localSheetId="50">#REF!</definedName>
    <definedName name="Titulo" localSheetId="75">#REF!</definedName>
    <definedName name="Titulo" localSheetId="100">#REF!</definedName>
    <definedName name="Titulo" localSheetId="12">#REF!</definedName>
    <definedName name="Titulo" localSheetId="37">#REF!</definedName>
    <definedName name="Titulo" localSheetId="62">#REF!</definedName>
    <definedName name="Titulo" localSheetId="87">#REF!</definedName>
    <definedName name="Titulo" localSheetId="8">#REF!</definedName>
    <definedName name="Titulo" localSheetId="35">#REF!</definedName>
    <definedName name="Titulo" localSheetId="60">#REF!</definedName>
    <definedName name="Titulo" localSheetId="85">#REF!</definedName>
    <definedName name="Titulo" localSheetId="114">#REF!</definedName>
    <definedName name="Titulo" localSheetId="7">#REF!</definedName>
    <definedName name="Titulo" localSheetId="33">#REF!</definedName>
    <definedName name="Titulo" localSheetId="58">#REF!</definedName>
    <definedName name="Titulo" localSheetId="83">#REF!</definedName>
    <definedName name="Titulo" localSheetId="110">#REF!</definedName>
    <definedName name="Titulo" localSheetId="47">#REF!</definedName>
    <definedName name="Titulo" localSheetId="55">#REF!</definedName>
    <definedName name="Titulo" localSheetId="39">#REF!</definedName>
    <definedName name="Titulo" localSheetId="41">#REF!</definedName>
    <definedName name="Titulo" localSheetId="43">#REF!</definedName>
    <definedName name="Titulo" localSheetId="53">#REF!</definedName>
    <definedName name="Titulo" localSheetId="51">#REF!</definedName>
    <definedName name="Titulo" localSheetId="45">#REF!</definedName>
    <definedName name="Titulo" localSheetId="49">#REF!</definedName>
    <definedName name="Titulo" localSheetId="36">#REF!</definedName>
    <definedName name="Titulo" localSheetId="34">#REF!</definedName>
    <definedName name="Titulo" localSheetId="32">#REF!</definedName>
    <definedName name="Titulo" localSheetId="107">#REF!</definedName>
    <definedName name="Titulo" localSheetId="122">#REF!</definedName>
    <definedName name="Titulo" localSheetId="118">#REF!</definedName>
    <definedName name="Titulo" localSheetId="115">#REF!</definedName>
    <definedName name="Titulo" localSheetId="111">#REF!</definedName>
    <definedName name="Titulo" localSheetId="72">#REF!</definedName>
    <definedName name="Titulo" localSheetId="96">#REF!</definedName>
    <definedName name="Titulo" localSheetId="80">#REF!</definedName>
    <definedName name="Titulo" localSheetId="105">#REF!</definedName>
    <definedName name="Titulo" localSheetId="63">#REF!</definedName>
    <definedName name="Titulo" localSheetId="88">#REF!</definedName>
    <definedName name="Titulo" localSheetId="120">#REF!</definedName>
    <definedName name="Titulo" localSheetId="65">#REF!</definedName>
    <definedName name="Titulo" localSheetId="90">#REF!</definedName>
    <definedName name="Titulo" localSheetId="68">#REF!</definedName>
    <definedName name="Titulo" localSheetId="92">#REF!</definedName>
    <definedName name="Titulo" localSheetId="78">#REF!</definedName>
    <definedName name="Titulo" localSheetId="103">#REF!</definedName>
    <definedName name="Titulo" localSheetId="76">#REF!</definedName>
    <definedName name="Titulo" localSheetId="101">#REF!</definedName>
    <definedName name="Titulo" localSheetId="70">#REF!</definedName>
    <definedName name="Titulo" localSheetId="94">#REF!</definedName>
    <definedName name="Titulo" localSheetId="74">#REF!</definedName>
    <definedName name="Titulo" localSheetId="98">#REF!</definedName>
    <definedName name="Titulo" localSheetId="99">#REF!</definedName>
    <definedName name="Titulo" localSheetId="61">#REF!</definedName>
    <definedName name="Titulo" localSheetId="86">#REF!</definedName>
    <definedName name="Titulo" localSheetId="117">#REF!</definedName>
    <definedName name="Titulo" localSheetId="59">#REF!</definedName>
    <definedName name="Titulo" localSheetId="84">#REF!</definedName>
    <definedName name="Titulo" localSheetId="113">#REF!</definedName>
    <definedName name="Titulo" localSheetId="57">#REF!</definedName>
    <definedName name="Titulo" localSheetId="82">#REF!</definedName>
    <definedName name="Titulo" localSheetId="109">#REF!</definedName>
    <definedName name="Titulo">#REF!</definedName>
    <definedName name="Titulo_1" localSheetId="22">#REF!</definedName>
    <definedName name="Titulo_1" localSheetId="30">#REF!</definedName>
    <definedName name="Titulo_1" localSheetId="14">#REF!</definedName>
    <definedName name="Titulo_1" localSheetId="16">#REF!</definedName>
    <definedName name="Titulo_1" localSheetId="18">#REF!</definedName>
    <definedName name="Titulo_1" localSheetId="28">#REF!</definedName>
    <definedName name="Titulo_1" localSheetId="26">#REF!</definedName>
    <definedName name="Titulo_1" localSheetId="20">#REF!</definedName>
    <definedName name="Titulo_1" localSheetId="24">#REF!</definedName>
    <definedName name="Titulo_1" localSheetId="13">#REF!</definedName>
    <definedName name="Titulo_1" localSheetId="9">#REF!</definedName>
    <definedName name="Titulo_1" localSheetId="4">#REF!</definedName>
    <definedName name="Titulo_1" localSheetId="6">#REF!</definedName>
    <definedName name="Titulo_1" localSheetId="108">#REF!</definedName>
    <definedName name="Titulo_1" localSheetId="123">#REF!</definedName>
    <definedName name="Titulo_1" localSheetId="119">#REF!</definedName>
    <definedName name="Titulo_1" localSheetId="116">#REF!</definedName>
    <definedName name="Titulo_1" localSheetId="112">#REF!</definedName>
    <definedName name="Titulo_1" localSheetId="23">#REF!</definedName>
    <definedName name="Titulo_1" localSheetId="48">#REF!</definedName>
    <definedName name="Titulo_1" localSheetId="73">#REF!</definedName>
    <definedName name="Titulo_1" localSheetId="97">#REF!</definedName>
    <definedName name="Titulo_1" localSheetId="81">#REF!</definedName>
    <definedName name="Titulo_1" localSheetId="5">#REF!</definedName>
    <definedName name="Titulo_1" localSheetId="31">#REF!</definedName>
    <definedName name="Titulo_1" localSheetId="56">#REF!</definedName>
    <definedName name="Titulo_1" localSheetId="106">#REF!</definedName>
    <definedName name="Titulo_1" localSheetId="15">#REF!</definedName>
    <definedName name="Titulo_1" localSheetId="40">#REF!</definedName>
    <definedName name="Titulo_1" localSheetId="64">#REF!</definedName>
    <definedName name="Titulo_1" localSheetId="89">#REF!</definedName>
    <definedName name="Titulo_1" localSheetId="121">#REF!</definedName>
    <definedName name="Titulo_1" localSheetId="17">#REF!</definedName>
    <definedName name="Titulo_1" localSheetId="42">#REF!</definedName>
    <definedName name="Titulo_1" localSheetId="66">#REF!</definedName>
    <definedName name="Titulo_1" localSheetId="67">#REF!</definedName>
    <definedName name="Titulo_1" localSheetId="91">#REF!</definedName>
    <definedName name="Titulo_1" localSheetId="19">#REF!</definedName>
    <definedName name="Titulo_1" localSheetId="69">#REF!</definedName>
    <definedName name="Titulo_1" localSheetId="93">#REF!</definedName>
    <definedName name="Titulo_1" localSheetId="29">#REF!</definedName>
    <definedName name="Titulo_1" localSheetId="54">#REF!</definedName>
    <definedName name="Titulo_1" localSheetId="79">#REF!</definedName>
    <definedName name="Titulo_1" localSheetId="104">#REF!</definedName>
    <definedName name="Titulo_1" localSheetId="27">#REF!</definedName>
    <definedName name="Titulo_1" localSheetId="52">#REF!</definedName>
    <definedName name="Titulo_1" localSheetId="77">#REF!</definedName>
    <definedName name="Titulo_1" localSheetId="102">#REF!</definedName>
    <definedName name="Titulo_1" localSheetId="21">#REF!</definedName>
    <definedName name="Titulo_1" localSheetId="46">#REF!</definedName>
    <definedName name="Titulo_1" localSheetId="71">#REF!</definedName>
    <definedName name="Titulo_1" localSheetId="95">#REF!</definedName>
    <definedName name="Titulo_1" localSheetId="25">#REF!</definedName>
    <definedName name="Titulo_1" localSheetId="50">#REF!</definedName>
    <definedName name="Titulo_1" localSheetId="75">#REF!</definedName>
    <definedName name="Titulo_1" localSheetId="100">#REF!</definedName>
    <definedName name="Titulo_1" localSheetId="12">#REF!</definedName>
    <definedName name="Titulo_1" localSheetId="37">#REF!</definedName>
    <definedName name="Titulo_1" localSheetId="62">#REF!</definedName>
    <definedName name="Titulo_1" localSheetId="87">#REF!</definedName>
    <definedName name="Titulo_1" localSheetId="8">#REF!</definedName>
    <definedName name="Titulo_1" localSheetId="35">#REF!</definedName>
    <definedName name="Titulo_1" localSheetId="60">#REF!</definedName>
    <definedName name="Titulo_1" localSheetId="85">#REF!</definedName>
    <definedName name="Titulo_1" localSheetId="114">#REF!</definedName>
    <definedName name="Titulo_1" localSheetId="7">#REF!</definedName>
    <definedName name="Titulo_1" localSheetId="33">#REF!</definedName>
    <definedName name="Titulo_1" localSheetId="58">#REF!</definedName>
    <definedName name="Titulo_1" localSheetId="83">#REF!</definedName>
    <definedName name="Titulo_1" localSheetId="110">#REF!</definedName>
    <definedName name="Titulo_1" localSheetId="47">#REF!</definedName>
    <definedName name="Titulo_1" localSheetId="55">#REF!</definedName>
    <definedName name="Titulo_1" localSheetId="39">#REF!</definedName>
    <definedName name="Titulo_1" localSheetId="41">#REF!</definedName>
    <definedName name="Titulo_1" localSheetId="43">#REF!</definedName>
    <definedName name="Titulo_1" localSheetId="53">#REF!</definedName>
    <definedName name="Titulo_1" localSheetId="51">#REF!</definedName>
    <definedName name="Titulo_1" localSheetId="45">#REF!</definedName>
    <definedName name="Titulo_1" localSheetId="49">#REF!</definedName>
    <definedName name="Titulo_1" localSheetId="36">#REF!</definedName>
    <definedName name="Titulo_1" localSheetId="34">#REF!</definedName>
    <definedName name="Titulo_1" localSheetId="32">#REF!</definedName>
    <definedName name="Titulo_1" localSheetId="107">#REF!</definedName>
    <definedName name="Titulo_1" localSheetId="122">#REF!</definedName>
    <definedName name="Titulo_1" localSheetId="118">#REF!</definedName>
    <definedName name="Titulo_1" localSheetId="115">#REF!</definedName>
    <definedName name="Titulo_1" localSheetId="111">#REF!</definedName>
    <definedName name="Titulo_1" localSheetId="72">#REF!</definedName>
    <definedName name="Titulo_1" localSheetId="96">#REF!</definedName>
    <definedName name="Titulo_1" localSheetId="80">#REF!</definedName>
    <definedName name="Titulo_1" localSheetId="105">#REF!</definedName>
    <definedName name="Titulo_1" localSheetId="63">#REF!</definedName>
    <definedName name="Titulo_1" localSheetId="88">#REF!</definedName>
    <definedName name="Titulo_1" localSheetId="120">#REF!</definedName>
    <definedName name="Titulo_1" localSheetId="65">#REF!</definedName>
    <definedName name="Titulo_1" localSheetId="90">#REF!</definedName>
    <definedName name="Titulo_1" localSheetId="68">#REF!</definedName>
    <definedName name="Titulo_1" localSheetId="92">#REF!</definedName>
    <definedName name="Titulo_1" localSheetId="78">#REF!</definedName>
    <definedName name="Titulo_1" localSheetId="103">#REF!</definedName>
    <definedName name="Titulo_1" localSheetId="76">#REF!</definedName>
    <definedName name="Titulo_1" localSheetId="101">#REF!</definedName>
    <definedName name="Titulo_1" localSheetId="70">#REF!</definedName>
    <definedName name="Titulo_1" localSheetId="94">#REF!</definedName>
    <definedName name="Titulo_1" localSheetId="74">#REF!</definedName>
    <definedName name="Titulo_1" localSheetId="98">#REF!</definedName>
    <definedName name="Titulo_1" localSheetId="99">#REF!</definedName>
    <definedName name="Titulo_1" localSheetId="61">#REF!</definedName>
    <definedName name="Titulo_1" localSheetId="86">#REF!</definedName>
    <definedName name="Titulo_1" localSheetId="117">#REF!</definedName>
    <definedName name="Titulo_1" localSheetId="59">#REF!</definedName>
    <definedName name="Titulo_1" localSheetId="84">#REF!</definedName>
    <definedName name="Titulo_1" localSheetId="113">#REF!</definedName>
    <definedName name="Titulo_1" localSheetId="57">#REF!</definedName>
    <definedName name="Titulo_1" localSheetId="82">#REF!</definedName>
    <definedName name="Titulo_1" localSheetId="109">#REF!</definedName>
    <definedName name="Titulo_1">#REF!</definedName>
    <definedName name="_xlnm.Print_Titles">#N/A</definedName>
    <definedName name="TOTALFAC" localSheetId="22">#REF!</definedName>
    <definedName name="TOTALFAC" localSheetId="30">#REF!</definedName>
    <definedName name="TOTALFAC" localSheetId="14">#REF!</definedName>
    <definedName name="TOTALFAC" localSheetId="16">#REF!</definedName>
    <definedName name="TOTALFAC" localSheetId="18">#REF!</definedName>
    <definedName name="TOTALFAC" localSheetId="28">#REF!</definedName>
    <definedName name="TOTALFAC" localSheetId="26">#REF!</definedName>
    <definedName name="TOTALFAC" localSheetId="20">#REF!</definedName>
    <definedName name="TOTALFAC" localSheetId="24">#REF!</definedName>
    <definedName name="TOTALFAC" localSheetId="13">#REF!</definedName>
    <definedName name="TOTALFAC" localSheetId="9">#REF!</definedName>
    <definedName name="TOTALFAC" localSheetId="4">#REF!</definedName>
    <definedName name="TOTALFAC" localSheetId="6">#REF!</definedName>
    <definedName name="TOTALFAC" localSheetId="108">#REF!</definedName>
    <definedName name="TOTALFAC" localSheetId="123">#REF!</definedName>
    <definedName name="TOTALFAC" localSheetId="119">#REF!</definedName>
    <definedName name="TOTALFAC" localSheetId="116">#REF!</definedName>
    <definedName name="TOTALFAC" localSheetId="112">#REF!</definedName>
    <definedName name="TOTALFAC" localSheetId="23">#REF!</definedName>
    <definedName name="TOTALFAC" localSheetId="48">#REF!</definedName>
    <definedName name="TOTALFAC" localSheetId="73">#REF!</definedName>
    <definedName name="TOTALFAC" localSheetId="97">#REF!</definedName>
    <definedName name="TOTALFAC" localSheetId="81">#REF!</definedName>
    <definedName name="TOTALFAC" localSheetId="5">#REF!</definedName>
    <definedName name="TOTALFAC" localSheetId="31">#REF!</definedName>
    <definedName name="TOTALFAC" localSheetId="56">#REF!</definedName>
    <definedName name="TOTALFAC" localSheetId="106">#REF!</definedName>
    <definedName name="TOTALFAC" localSheetId="15">#REF!</definedName>
    <definedName name="TOTALFAC" localSheetId="40">#REF!</definedName>
    <definedName name="TOTALFAC" localSheetId="64">#REF!</definedName>
    <definedName name="TOTALFAC" localSheetId="89">#REF!</definedName>
    <definedName name="TOTALFAC" localSheetId="121">#REF!</definedName>
    <definedName name="TOTALFAC" localSheetId="17">#REF!</definedName>
    <definedName name="TOTALFAC" localSheetId="42">#REF!</definedName>
    <definedName name="TOTALFAC" localSheetId="66">#REF!</definedName>
    <definedName name="TOTALFAC" localSheetId="67">#REF!</definedName>
    <definedName name="TOTALFAC" localSheetId="91">#REF!</definedName>
    <definedName name="TOTALFAC" localSheetId="19">#REF!</definedName>
    <definedName name="TOTALFAC" localSheetId="69">#REF!</definedName>
    <definedName name="TOTALFAC" localSheetId="93">#REF!</definedName>
    <definedName name="TOTALFAC" localSheetId="29">#REF!</definedName>
    <definedName name="TOTALFAC" localSheetId="54">#REF!</definedName>
    <definedName name="TOTALFAC" localSheetId="79">#REF!</definedName>
    <definedName name="TOTALFAC" localSheetId="104">#REF!</definedName>
    <definedName name="TOTALFAC" localSheetId="27">#REF!</definedName>
    <definedName name="TOTALFAC" localSheetId="52">#REF!</definedName>
    <definedName name="TOTALFAC" localSheetId="77">#REF!</definedName>
    <definedName name="TOTALFAC" localSheetId="102">#REF!</definedName>
    <definedName name="TOTALFAC" localSheetId="21">#REF!</definedName>
    <definedName name="TOTALFAC" localSheetId="46">#REF!</definedName>
    <definedName name="TOTALFAC" localSheetId="71">#REF!</definedName>
    <definedName name="TOTALFAC" localSheetId="95">#REF!</definedName>
    <definedName name="TOTALFAC" localSheetId="25">#REF!</definedName>
    <definedName name="TOTALFAC" localSheetId="50">#REF!</definedName>
    <definedName name="TOTALFAC" localSheetId="75">#REF!</definedName>
    <definedName name="TOTALFAC" localSheetId="100">#REF!</definedName>
    <definedName name="TOTALFAC" localSheetId="12">#REF!</definedName>
    <definedName name="TOTALFAC" localSheetId="37">#REF!</definedName>
    <definedName name="TOTALFAC" localSheetId="62">#REF!</definedName>
    <definedName name="TOTALFAC" localSheetId="87">#REF!</definedName>
    <definedName name="TOTALFAC" localSheetId="8">#REF!</definedName>
    <definedName name="TOTALFAC" localSheetId="35">#REF!</definedName>
    <definedName name="TOTALFAC" localSheetId="60">#REF!</definedName>
    <definedName name="TOTALFAC" localSheetId="85">#REF!</definedName>
    <definedName name="TOTALFAC" localSheetId="114">#REF!</definedName>
    <definedName name="TOTALFAC" localSheetId="7">#REF!</definedName>
    <definedName name="TOTALFAC" localSheetId="33">#REF!</definedName>
    <definedName name="TOTALFAC" localSheetId="58">#REF!</definedName>
    <definedName name="TOTALFAC" localSheetId="83">#REF!</definedName>
    <definedName name="TOTALFAC" localSheetId="110">#REF!</definedName>
    <definedName name="TOTALFAC" localSheetId="47">#REF!</definedName>
    <definedName name="TOTALFAC" localSheetId="55">#REF!</definedName>
    <definedName name="TOTALFAC" localSheetId="39">#REF!</definedName>
    <definedName name="TOTALFAC" localSheetId="41">#REF!</definedName>
    <definedName name="TOTALFAC" localSheetId="43">#REF!</definedName>
    <definedName name="TOTALFAC" localSheetId="53">#REF!</definedName>
    <definedName name="TOTALFAC" localSheetId="51">#REF!</definedName>
    <definedName name="TOTALFAC" localSheetId="45">#REF!</definedName>
    <definedName name="TOTALFAC" localSheetId="49">#REF!</definedName>
    <definedName name="TOTALFAC" localSheetId="36">#REF!</definedName>
    <definedName name="TOTALFAC" localSheetId="34">#REF!</definedName>
    <definedName name="TOTALFAC" localSheetId="32">#REF!</definedName>
    <definedName name="TOTALFAC" localSheetId="107">#REF!</definedName>
    <definedName name="TOTALFAC" localSheetId="122">#REF!</definedName>
    <definedName name="TOTALFAC" localSheetId="118">#REF!</definedName>
    <definedName name="TOTALFAC" localSheetId="115">#REF!</definedName>
    <definedName name="TOTALFAC" localSheetId="111">#REF!</definedName>
    <definedName name="TOTALFAC" localSheetId="72">#REF!</definedName>
    <definedName name="TOTALFAC" localSheetId="96">#REF!</definedName>
    <definedName name="TOTALFAC" localSheetId="80">#REF!</definedName>
    <definedName name="TOTALFAC" localSheetId="105">#REF!</definedName>
    <definedName name="TOTALFAC" localSheetId="63">#REF!</definedName>
    <definedName name="TOTALFAC" localSheetId="88">#REF!</definedName>
    <definedName name="TOTALFAC" localSheetId="120">#REF!</definedName>
    <definedName name="TOTALFAC" localSheetId="65">#REF!</definedName>
    <definedName name="TOTALFAC" localSheetId="90">#REF!</definedName>
    <definedName name="TOTALFAC" localSheetId="68">#REF!</definedName>
    <definedName name="TOTALFAC" localSheetId="92">#REF!</definedName>
    <definedName name="TOTALFAC" localSheetId="78">#REF!</definedName>
    <definedName name="TOTALFAC" localSheetId="103">#REF!</definedName>
    <definedName name="TOTALFAC" localSheetId="76">#REF!</definedName>
    <definedName name="TOTALFAC" localSheetId="101">#REF!</definedName>
    <definedName name="TOTALFAC" localSheetId="70">#REF!</definedName>
    <definedName name="TOTALFAC" localSheetId="94">#REF!</definedName>
    <definedName name="TOTALFAC" localSheetId="74">#REF!</definedName>
    <definedName name="TOTALFAC" localSheetId="98">#REF!</definedName>
    <definedName name="TOTALFAC" localSheetId="99">#REF!</definedName>
    <definedName name="TOTALFAC" localSheetId="61">#REF!</definedName>
    <definedName name="TOTALFAC" localSheetId="86">#REF!</definedName>
    <definedName name="TOTALFAC" localSheetId="117">#REF!</definedName>
    <definedName name="TOTALFAC" localSheetId="59">#REF!</definedName>
    <definedName name="TOTALFAC" localSheetId="84">#REF!</definedName>
    <definedName name="TOTALFAC" localSheetId="113">#REF!</definedName>
    <definedName name="TOTALFAC" localSheetId="57">#REF!</definedName>
    <definedName name="TOTALFAC" localSheetId="82">#REF!</definedName>
    <definedName name="TOTALFAC" localSheetId="109">#REF!</definedName>
    <definedName name="TOTALFAC">#REF!</definedName>
    <definedName name="wedfwefwefwefd" localSheetId="22">[2]Abril!#REF!</definedName>
    <definedName name="wedfwefwefwefd" localSheetId="30">[2]Abril!#REF!</definedName>
    <definedName name="wedfwefwefwefd" localSheetId="14">[2]Abril!#REF!</definedName>
    <definedName name="wedfwefwefwefd" localSheetId="16">[2]Abril!#REF!</definedName>
    <definedName name="wedfwefwefwefd" localSheetId="18">[2]Abril!#REF!</definedName>
    <definedName name="wedfwefwefwefd" localSheetId="28">[2]Abril!#REF!</definedName>
    <definedName name="wedfwefwefwefd" localSheetId="26">[2]Abril!#REF!</definedName>
    <definedName name="wedfwefwefwefd" localSheetId="20">[2]Abril!#REF!</definedName>
    <definedName name="wedfwefwefwefd" localSheetId="24">[2]Abril!#REF!</definedName>
    <definedName name="wedfwefwefwefd" localSheetId="13">[2]Abril!#REF!</definedName>
    <definedName name="wedfwefwefwefd" localSheetId="9">[2]Abril!#REF!</definedName>
    <definedName name="wedfwefwefwefd" localSheetId="4">[2]Abril!#REF!</definedName>
    <definedName name="wedfwefwefwefd" localSheetId="6">[2]Abril!#REF!</definedName>
    <definedName name="wedfwefwefwefd" localSheetId="108">[2]Abril!#REF!</definedName>
    <definedName name="wedfwefwefwefd" localSheetId="123">[2]Abril!#REF!</definedName>
    <definedName name="wedfwefwefwefd" localSheetId="119">[2]Abril!#REF!</definedName>
    <definedName name="wedfwefwefwefd" localSheetId="116">[2]Abril!#REF!</definedName>
    <definedName name="wedfwefwefwefd" localSheetId="112">[2]Abril!#REF!</definedName>
    <definedName name="wedfwefwefwefd" localSheetId="23">[2]Abril!#REF!</definedName>
    <definedName name="wedfwefwefwefd" localSheetId="48">[2]Abril!#REF!</definedName>
    <definedName name="wedfwefwefwefd" localSheetId="73">[2]Abril!#REF!</definedName>
    <definedName name="wedfwefwefwefd" localSheetId="97">[2]Abril!#REF!</definedName>
    <definedName name="wedfwefwefwefd" localSheetId="81">[2]Abril!#REF!</definedName>
    <definedName name="wedfwefwefwefd" localSheetId="5">[2]Abril!#REF!</definedName>
    <definedName name="wedfwefwefwefd" localSheetId="31">[2]Abril!#REF!</definedName>
    <definedName name="wedfwefwefwefd" localSheetId="56">[2]Abril!#REF!</definedName>
    <definedName name="wedfwefwefwefd" localSheetId="106">[2]Abril!#REF!</definedName>
    <definedName name="wedfwefwefwefd" localSheetId="15">[2]Abril!#REF!</definedName>
    <definedName name="wedfwefwefwefd" localSheetId="40">[2]Abril!#REF!</definedName>
    <definedName name="wedfwefwefwefd" localSheetId="64">[2]Abril!#REF!</definedName>
    <definedName name="wedfwefwefwefd" localSheetId="89">[2]Abril!#REF!</definedName>
    <definedName name="wedfwefwefwefd" localSheetId="121">[2]Abril!#REF!</definedName>
    <definedName name="wedfwefwefwefd" localSheetId="17">[2]Abril!#REF!</definedName>
    <definedName name="wedfwefwefwefd" localSheetId="42">[2]Abril!#REF!</definedName>
    <definedName name="wedfwefwefwefd" localSheetId="66">[2]Abril!#REF!</definedName>
    <definedName name="wedfwefwefwefd" localSheetId="67">[2]Abril!#REF!</definedName>
    <definedName name="wedfwefwefwefd" localSheetId="91">[2]Abril!#REF!</definedName>
    <definedName name="wedfwefwefwefd" localSheetId="19">[2]Abril!#REF!</definedName>
    <definedName name="wedfwefwefwefd" localSheetId="69">[2]Abril!#REF!</definedName>
    <definedName name="wedfwefwefwefd" localSheetId="93">[2]Abril!#REF!</definedName>
    <definedName name="wedfwefwefwefd" localSheetId="29">[2]Abril!#REF!</definedName>
    <definedName name="wedfwefwefwefd" localSheetId="54">[2]Abril!#REF!</definedName>
    <definedName name="wedfwefwefwefd" localSheetId="79">[2]Abril!#REF!</definedName>
    <definedName name="wedfwefwefwefd" localSheetId="104">[2]Abril!#REF!</definedName>
    <definedName name="wedfwefwefwefd" localSheetId="27">[2]Abril!#REF!</definedName>
    <definedName name="wedfwefwefwefd" localSheetId="52">[2]Abril!#REF!</definedName>
    <definedName name="wedfwefwefwefd" localSheetId="77">[2]Abril!#REF!</definedName>
    <definedName name="wedfwefwefwefd" localSheetId="102">[2]Abril!#REF!</definedName>
    <definedName name="wedfwefwefwefd" localSheetId="21">[2]Abril!#REF!</definedName>
    <definedName name="wedfwefwefwefd" localSheetId="46">[2]Abril!#REF!</definedName>
    <definedName name="wedfwefwefwefd" localSheetId="71">[2]Abril!#REF!</definedName>
    <definedName name="wedfwefwefwefd" localSheetId="95">[2]Abril!#REF!</definedName>
    <definedName name="wedfwefwefwefd" localSheetId="25">[2]Abril!#REF!</definedName>
    <definedName name="wedfwefwefwefd" localSheetId="50">[2]Abril!#REF!</definedName>
    <definedName name="wedfwefwefwefd" localSheetId="75">[2]Abril!#REF!</definedName>
    <definedName name="wedfwefwefwefd" localSheetId="100">[2]Abril!#REF!</definedName>
    <definedName name="wedfwefwefwefd" localSheetId="12">[2]Abril!#REF!</definedName>
    <definedName name="wedfwefwefwefd" localSheetId="37">[2]Abril!#REF!</definedName>
    <definedName name="wedfwefwefwefd" localSheetId="62">[2]Abril!#REF!</definedName>
    <definedName name="wedfwefwefwefd" localSheetId="87">[2]Abril!#REF!</definedName>
    <definedName name="wedfwefwefwefd" localSheetId="8">[2]Abril!#REF!</definedName>
    <definedName name="wedfwefwefwefd" localSheetId="35">[2]Abril!#REF!</definedName>
    <definedName name="wedfwefwefwefd" localSheetId="60">[2]Abril!#REF!</definedName>
    <definedName name="wedfwefwefwefd" localSheetId="85">[2]Abril!#REF!</definedName>
    <definedName name="wedfwefwefwefd" localSheetId="114">[2]Abril!#REF!</definedName>
    <definedName name="wedfwefwefwefd" localSheetId="7">[2]Abril!#REF!</definedName>
    <definedName name="wedfwefwefwefd" localSheetId="33">[2]Abril!#REF!</definedName>
    <definedName name="wedfwefwefwefd" localSheetId="58">[2]Abril!#REF!</definedName>
    <definedName name="wedfwefwefwefd" localSheetId="83">[2]Abril!#REF!</definedName>
    <definedName name="wedfwefwefwefd" localSheetId="110">[2]Abril!#REF!</definedName>
    <definedName name="wedfwefwefwefd" localSheetId="47">[2]Abril!#REF!</definedName>
    <definedName name="wedfwefwefwefd" localSheetId="55">[2]Abril!#REF!</definedName>
    <definedName name="wedfwefwefwefd" localSheetId="39">[2]Abril!#REF!</definedName>
    <definedName name="wedfwefwefwefd" localSheetId="41">[2]Abril!#REF!</definedName>
    <definedName name="wedfwefwefwefd" localSheetId="43">[2]Abril!#REF!</definedName>
    <definedName name="wedfwefwefwefd" localSheetId="53">[2]Abril!#REF!</definedName>
    <definedName name="wedfwefwefwefd" localSheetId="51">[2]Abril!#REF!</definedName>
    <definedName name="wedfwefwefwefd" localSheetId="45">[2]Abril!#REF!</definedName>
    <definedName name="wedfwefwefwefd" localSheetId="49">[2]Abril!#REF!</definedName>
    <definedName name="wedfwefwefwefd" localSheetId="36">[2]Abril!#REF!</definedName>
    <definedName name="wedfwefwefwefd" localSheetId="34">[2]Abril!#REF!</definedName>
    <definedName name="wedfwefwefwefd" localSheetId="32">[2]Abril!#REF!</definedName>
    <definedName name="wedfwefwefwefd" localSheetId="107">[2]Abril!#REF!</definedName>
    <definedName name="wedfwefwefwefd" localSheetId="122">[2]Abril!#REF!</definedName>
    <definedName name="wedfwefwefwefd" localSheetId="118">[2]Abril!#REF!</definedName>
    <definedName name="wedfwefwefwefd" localSheetId="115">[2]Abril!#REF!</definedName>
    <definedName name="wedfwefwefwefd" localSheetId="111">[2]Abril!#REF!</definedName>
    <definedName name="wedfwefwefwefd" localSheetId="72">[2]Abril!#REF!</definedName>
    <definedName name="wedfwefwefwefd" localSheetId="96">[2]Abril!#REF!</definedName>
    <definedName name="wedfwefwefwefd" localSheetId="80">[2]Abril!#REF!</definedName>
    <definedName name="wedfwefwefwefd" localSheetId="105">[2]Abril!#REF!</definedName>
    <definedName name="wedfwefwefwefd" localSheetId="63">[2]Abril!#REF!</definedName>
    <definedName name="wedfwefwefwefd" localSheetId="88">[2]Abril!#REF!</definedName>
    <definedName name="wedfwefwefwefd" localSheetId="120">[2]Abril!#REF!</definedName>
    <definedName name="wedfwefwefwefd" localSheetId="65">[2]Abril!#REF!</definedName>
    <definedName name="wedfwefwefwefd" localSheetId="90">[2]Abril!#REF!</definedName>
    <definedName name="wedfwefwefwefd" localSheetId="68">[2]Abril!#REF!</definedName>
    <definedName name="wedfwefwefwefd" localSheetId="92">[2]Abril!#REF!</definedName>
    <definedName name="wedfwefwefwefd" localSheetId="78">[2]Abril!#REF!</definedName>
    <definedName name="wedfwefwefwefd" localSheetId="103">[2]Abril!#REF!</definedName>
    <definedName name="wedfwefwefwefd" localSheetId="76">[2]Abril!#REF!</definedName>
    <definedName name="wedfwefwefwefd" localSheetId="101">[2]Abril!#REF!</definedName>
    <definedName name="wedfwefwefwefd" localSheetId="70">[2]Abril!#REF!</definedName>
    <definedName name="wedfwefwefwefd" localSheetId="94">[2]Abril!#REF!</definedName>
    <definedName name="wedfwefwefwefd" localSheetId="74">[2]Abril!#REF!</definedName>
    <definedName name="wedfwefwefwefd" localSheetId="98">[2]Abril!#REF!</definedName>
    <definedName name="wedfwefwefwefd" localSheetId="99">[2]Abril!#REF!</definedName>
    <definedName name="wedfwefwefwefd" localSheetId="61">[2]Abril!#REF!</definedName>
    <definedName name="wedfwefwefwefd" localSheetId="86">[2]Abril!#REF!</definedName>
    <definedName name="wedfwefwefwefd" localSheetId="117">[2]Abril!#REF!</definedName>
    <definedName name="wedfwefwefwefd" localSheetId="59">[2]Abril!#REF!</definedName>
    <definedName name="wedfwefwefwefd" localSheetId="84">[2]Abril!#REF!</definedName>
    <definedName name="wedfwefwefwefd" localSheetId="113">[2]Abril!#REF!</definedName>
    <definedName name="wedfwefwefwefd" localSheetId="57">[2]Abril!#REF!</definedName>
    <definedName name="wedfwefwefwefd" localSheetId="82">[2]Abril!#REF!</definedName>
    <definedName name="wedfwefwefwefd" localSheetId="109">[2]Abril!#REF!</definedName>
    <definedName name="wedfwefwefwefd">[2]Abril!#REF!</definedName>
    <definedName name="wwwww" localSheetId="22">[9]Abril!#REF!</definedName>
    <definedName name="wwwww" localSheetId="30">[9]Abril!#REF!</definedName>
    <definedName name="wwwww" localSheetId="14">[9]Abril!#REF!</definedName>
    <definedName name="wwwww" localSheetId="16">[9]Abril!#REF!</definedName>
    <definedName name="wwwww" localSheetId="18">[9]Abril!#REF!</definedName>
    <definedName name="wwwww" localSheetId="28">[9]Abril!#REF!</definedName>
    <definedName name="wwwww" localSheetId="26">[9]Abril!#REF!</definedName>
    <definedName name="wwwww" localSheetId="20">[9]Abril!#REF!</definedName>
    <definedName name="wwwww" localSheetId="24">[9]Abril!#REF!</definedName>
    <definedName name="wwwww" localSheetId="13">[9]Abril!#REF!</definedName>
    <definedName name="wwwww" localSheetId="9">[9]Abril!#REF!</definedName>
    <definedName name="wwwww" localSheetId="4">[9]Abril!#REF!</definedName>
    <definedName name="wwwww" localSheetId="6">[9]Abril!#REF!</definedName>
    <definedName name="wwwww" localSheetId="108">[9]Abril!#REF!</definedName>
    <definedName name="wwwww" localSheetId="123">[9]Abril!#REF!</definedName>
    <definedName name="wwwww" localSheetId="119">[9]Abril!#REF!</definedName>
    <definedName name="wwwww" localSheetId="116">[9]Abril!#REF!</definedName>
    <definedName name="wwwww" localSheetId="112">[9]Abril!#REF!</definedName>
    <definedName name="wwwww" localSheetId="23">[9]Abril!#REF!</definedName>
    <definedName name="wwwww" localSheetId="48">[9]Abril!#REF!</definedName>
    <definedName name="wwwww" localSheetId="73">[9]Abril!#REF!</definedName>
    <definedName name="wwwww" localSheetId="97">[9]Abril!#REF!</definedName>
    <definedName name="wwwww" localSheetId="81">[9]Abril!#REF!</definedName>
    <definedName name="wwwww" localSheetId="5">[9]Abril!#REF!</definedName>
    <definedName name="wwwww" localSheetId="31">[9]Abril!#REF!</definedName>
    <definedName name="wwwww" localSheetId="56">[9]Abril!#REF!</definedName>
    <definedName name="wwwww" localSheetId="106">[9]Abril!#REF!</definedName>
    <definedName name="wwwww" localSheetId="15">[9]Abril!#REF!</definedName>
    <definedName name="wwwww" localSheetId="40">[9]Abril!#REF!</definedName>
    <definedName name="wwwww" localSheetId="64">[9]Abril!#REF!</definedName>
    <definedName name="wwwww" localSheetId="89">[9]Abril!#REF!</definedName>
    <definedName name="wwwww" localSheetId="121">[9]Abril!#REF!</definedName>
    <definedName name="wwwww" localSheetId="17">[9]Abril!#REF!</definedName>
    <definedName name="wwwww" localSheetId="42">[9]Abril!#REF!</definedName>
    <definedName name="wwwww" localSheetId="66">[9]Abril!#REF!</definedName>
    <definedName name="wwwww" localSheetId="67">[9]Abril!#REF!</definedName>
    <definedName name="wwwww" localSheetId="91">[9]Abril!#REF!</definedName>
    <definedName name="wwwww" localSheetId="19">[9]Abril!#REF!</definedName>
    <definedName name="wwwww" localSheetId="69">[9]Abril!#REF!</definedName>
    <definedName name="wwwww" localSheetId="93">[9]Abril!#REF!</definedName>
    <definedName name="wwwww" localSheetId="29">[9]Abril!#REF!</definedName>
    <definedName name="wwwww" localSheetId="54">[9]Abril!#REF!</definedName>
    <definedName name="wwwww" localSheetId="79">[9]Abril!#REF!</definedName>
    <definedName name="wwwww" localSheetId="104">[9]Abril!#REF!</definedName>
    <definedName name="wwwww" localSheetId="27">[9]Abril!#REF!</definedName>
    <definedName name="wwwww" localSheetId="52">[9]Abril!#REF!</definedName>
    <definedName name="wwwww" localSheetId="77">[9]Abril!#REF!</definedName>
    <definedName name="wwwww" localSheetId="102">[9]Abril!#REF!</definedName>
    <definedName name="wwwww" localSheetId="21">[9]Abril!#REF!</definedName>
    <definedName name="wwwww" localSheetId="46">[9]Abril!#REF!</definedName>
    <definedName name="wwwww" localSheetId="71">[9]Abril!#REF!</definedName>
    <definedName name="wwwww" localSheetId="95">[9]Abril!#REF!</definedName>
    <definedName name="wwwww" localSheetId="25">[9]Abril!#REF!</definedName>
    <definedName name="wwwww" localSheetId="50">[9]Abril!#REF!</definedName>
    <definedName name="wwwww" localSheetId="75">[9]Abril!#REF!</definedName>
    <definedName name="wwwww" localSheetId="100">[9]Abril!#REF!</definedName>
    <definedName name="wwwww" localSheetId="12">[9]Abril!#REF!</definedName>
    <definedName name="wwwww" localSheetId="37">[9]Abril!#REF!</definedName>
    <definedName name="wwwww" localSheetId="62">[9]Abril!#REF!</definedName>
    <definedName name="wwwww" localSheetId="87">[9]Abril!#REF!</definedName>
    <definedName name="wwwww" localSheetId="8">[9]Abril!#REF!</definedName>
    <definedName name="wwwww" localSheetId="35">[9]Abril!#REF!</definedName>
    <definedName name="wwwww" localSheetId="60">[9]Abril!#REF!</definedName>
    <definedName name="wwwww" localSheetId="85">[9]Abril!#REF!</definedName>
    <definedName name="wwwww" localSheetId="114">[9]Abril!#REF!</definedName>
    <definedName name="wwwww" localSheetId="7">[9]Abril!#REF!</definedName>
    <definedName name="wwwww" localSheetId="33">[9]Abril!#REF!</definedName>
    <definedName name="wwwww" localSheetId="58">[9]Abril!#REF!</definedName>
    <definedName name="wwwww" localSheetId="83">[9]Abril!#REF!</definedName>
    <definedName name="wwwww" localSheetId="110">[9]Abril!#REF!</definedName>
    <definedName name="wwwww" localSheetId="47">[9]Abril!#REF!</definedName>
    <definedName name="wwwww" localSheetId="55">[9]Abril!#REF!</definedName>
    <definedName name="wwwww" localSheetId="39">[9]Abril!#REF!</definedName>
    <definedName name="wwwww" localSheetId="41">[9]Abril!#REF!</definedName>
    <definedName name="wwwww" localSheetId="43">[9]Abril!#REF!</definedName>
    <definedName name="wwwww" localSheetId="53">[9]Abril!#REF!</definedName>
    <definedName name="wwwww" localSheetId="51">[9]Abril!#REF!</definedName>
    <definedName name="wwwww" localSheetId="45">[9]Abril!#REF!</definedName>
    <definedName name="wwwww" localSheetId="49">[9]Abril!#REF!</definedName>
    <definedName name="wwwww" localSheetId="36">[9]Abril!#REF!</definedName>
    <definedName name="wwwww" localSheetId="34">[9]Abril!#REF!</definedName>
    <definedName name="wwwww" localSheetId="32">[9]Abril!#REF!</definedName>
    <definedName name="wwwww" localSheetId="107">[9]Abril!#REF!</definedName>
    <definedName name="wwwww" localSheetId="122">[9]Abril!#REF!</definedName>
    <definedName name="wwwww" localSheetId="118">[9]Abril!#REF!</definedName>
    <definedName name="wwwww" localSheetId="115">[9]Abril!#REF!</definedName>
    <definedName name="wwwww" localSheetId="111">[9]Abril!#REF!</definedName>
    <definedName name="wwwww" localSheetId="72">[9]Abril!#REF!</definedName>
    <definedName name="wwwww" localSheetId="96">[9]Abril!#REF!</definedName>
    <definedName name="wwwww" localSheetId="80">[9]Abril!#REF!</definedName>
    <definedName name="wwwww" localSheetId="105">[9]Abril!#REF!</definedName>
    <definedName name="wwwww" localSheetId="63">[9]Abril!#REF!</definedName>
    <definedName name="wwwww" localSheetId="88">[9]Abril!#REF!</definedName>
    <definedName name="wwwww" localSheetId="120">[9]Abril!#REF!</definedName>
    <definedName name="wwwww" localSheetId="65">[9]Abril!#REF!</definedName>
    <definedName name="wwwww" localSheetId="90">[9]Abril!#REF!</definedName>
    <definedName name="wwwww" localSheetId="68">[9]Abril!#REF!</definedName>
    <definedName name="wwwww" localSheetId="92">[9]Abril!#REF!</definedName>
    <definedName name="wwwww" localSheetId="78">[9]Abril!#REF!</definedName>
    <definedName name="wwwww" localSheetId="103">[9]Abril!#REF!</definedName>
    <definedName name="wwwww" localSheetId="76">[9]Abril!#REF!</definedName>
    <definedName name="wwwww" localSheetId="101">[9]Abril!#REF!</definedName>
    <definedName name="wwwww" localSheetId="70">[9]Abril!#REF!</definedName>
    <definedName name="wwwww" localSheetId="94">[9]Abril!#REF!</definedName>
    <definedName name="wwwww" localSheetId="74">[9]Abril!#REF!</definedName>
    <definedName name="wwwww" localSheetId="98">[9]Abril!#REF!</definedName>
    <definedName name="wwwww" localSheetId="99">[9]Abril!#REF!</definedName>
    <definedName name="wwwww" localSheetId="61">[9]Abril!#REF!</definedName>
    <definedName name="wwwww" localSheetId="86">[9]Abril!#REF!</definedName>
    <definedName name="wwwww" localSheetId="117">[9]Abril!#REF!</definedName>
    <definedName name="wwwww" localSheetId="59">[9]Abril!#REF!</definedName>
    <definedName name="wwwww" localSheetId="84">[9]Abril!#REF!</definedName>
    <definedName name="wwwww" localSheetId="113">[9]Abril!#REF!</definedName>
    <definedName name="wwwww" localSheetId="57">[9]Abril!#REF!</definedName>
    <definedName name="wwwww" localSheetId="82">[9]Abril!#REF!</definedName>
    <definedName name="wwwww" localSheetId="109">[9]Abril!#REF!</definedName>
    <definedName name="wwwww">[9]Abril!#REF!</definedName>
    <definedName name="XXX" localSheetId="22">[10]Abril!#REF!</definedName>
    <definedName name="XXX" localSheetId="30">[10]Abril!#REF!</definedName>
    <definedName name="XXX" localSheetId="14">[10]Abril!#REF!</definedName>
    <definedName name="XXX" localSheetId="16">[10]Abril!#REF!</definedName>
    <definedName name="XXX" localSheetId="18">[10]Abril!#REF!</definedName>
    <definedName name="XXX" localSheetId="28">[10]Abril!#REF!</definedName>
    <definedName name="XXX" localSheetId="26">[10]Abril!#REF!</definedName>
    <definedName name="XXX" localSheetId="20">[10]Abril!#REF!</definedName>
    <definedName name="XXX" localSheetId="24">[10]Abril!#REF!</definedName>
    <definedName name="XXX" localSheetId="13">[10]Abril!#REF!</definedName>
    <definedName name="XXX" localSheetId="9">[10]Abril!#REF!</definedName>
    <definedName name="XXX" localSheetId="4">[10]Abril!#REF!</definedName>
    <definedName name="XXX" localSheetId="6">[10]Abril!#REF!</definedName>
    <definedName name="XXX" localSheetId="108">[10]Abril!#REF!</definedName>
    <definedName name="XXX" localSheetId="123">[10]Abril!#REF!</definedName>
    <definedName name="XXX" localSheetId="119">[10]Abril!#REF!</definedName>
    <definedName name="XXX" localSheetId="116">[10]Abril!#REF!</definedName>
    <definedName name="XXX" localSheetId="112">[10]Abril!#REF!</definedName>
    <definedName name="XXX" localSheetId="23">[10]Abril!#REF!</definedName>
    <definedName name="XXX" localSheetId="48">[10]Abril!#REF!</definedName>
    <definedName name="XXX" localSheetId="73">[10]Abril!#REF!</definedName>
    <definedName name="XXX" localSheetId="97">[10]Abril!#REF!</definedName>
    <definedName name="XXX" localSheetId="81">[10]Abril!#REF!</definedName>
    <definedName name="XXX" localSheetId="5">[10]Abril!#REF!</definedName>
    <definedName name="XXX" localSheetId="31">[10]Abril!#REF!</definedName>
    <definedName name="XXX" localSheetId="56">[10]Abril!#REF!</definedName>
    <definedName name="XXX" localSheetId="106">[10]Abril!#REF!</definedName>
    <definedName name="XXX" localSheetId="15">[10]Abril!#REF!</definedName>
    <definedName name="XXX" localSheetId="40">[10]Abril!#REF!</definedName>
    <definedName name="XXX" localSheetId="64">[10]Abril!#REF!</definedName>
    <definedName name="XXX" localSheetId="89">[10]Abril!#REF!</definedName>
    <definedName name="XXX" localSheetId="121">[10]Abril!#REF!</definedName>
    <definedName name="XXX" localSheetId="17">[10]Abril!#REF!</definedName>
    <definedName name="XXX" localSheetId="42">[10]Abril!#REF!</definedName>
    <definedName name="XXX" localSheetId="66">[10]Abril!#REF!</definedName>
    <definedName name="XXX" localSheetId="67">[10]Abril!#REF!</definedName>
    <definedName name="XXX" localSheetId="91">[10]Abril!#REF!</definedName>
    <definedName name="XXX" localSheetId="19">[10]Abril!#REF!</definedName>
    <definedName name="XXX" localSheetId="69">[10]Abril!#REF!</definedName>
    <definedName name="XXX" localSheetId="93">[10]Abril!#REF!</definedName>
    <definedName name="XXX" localSheetId="29">[10]Abril!#REF!</definedName>
    <definedName name="XXX" localSheetId="54">[10]Abril!#REF!</definedName>
    <definedName name="XXX" localSheetId="79">[10]Abril!#REF!</definedName>
    <definedName name="XXX" localSheetId="104">[10]Abril!#REF!</definedName>
    <definedName name="XXX" localSheetId="27">[10]Abril!#REF!</definedName>
    <definedName name="XXX" localSheetId="52">[10]Abril!#REF!</definedName>
    <definedName name="XXX" localSheetId="77">[10]Abril!#REF!</definedName>
    <definedName name="XXX" localSheetId="102">[10]Abril!#REF!</definedName>
    <definedName name="XXX" localSheetId="21">[10]Abril!#REF!</definedName>
    <definedName name="XXX" localSheetId="46">[10]Abril!#REF!</definedName>
    <definedName name="XXX" localSheetId="71">[10]Abril!#REF!</definedName>
    <definedName name="XXX" localSheetId="95">[10]Abril!#REF!</definedName>
    <definedName name="XXX" localSheetId="25">[10]Abril!#REF!</definedName>
    <definedName name="XXX" localSheetId="50">[10]Abril!#REF!</definedName>
    <definedName name="XXX" localSheetId="75">[10]Abril!#REF!</definedName>
    <definedName name="XXX" localSheetId="100">[10]Abril!#REF!</definedName>
    <definedName name="XXX" localSheetId="12">[10]Abril!#REF!</definedName>
    <definedName name="XXX" localSheetId="37">[10]Abril!#REF!</definedName>
    <definedName name="XXX" localSheetId="62">[10]Abril!#REF!</definedName>
    <definedName name="XXX" localSheetId="87">[10]Abril!#REF!</definedName>
    <definedName name="XXX" localSheetId="8">[10]Abril!#REF!</definedName>
    <definedName name="XXX" localSheetId="35">[10]Abril!#REF!</definedName>
    <definedName name="XXX" localSheetId="60">[10]Abril!#REF!</definedName>
    <definedName name="XXX" localSheetId="85">[10]Abril!#REF!</definedName>
    <definedName name="XXX" localSheetId="114">[10]Abril!#REF!</definedName>
    <definedName name="XXX" localSheetId="7">[10]Abril!#REF!</definedName>
    <definedName name="XXX" localSheetId="33">[10]Abril!#REF!</definedName>
    <definedName name="XXX" localSheetId="58">[10]Abril!#REF!</definedName>
    <definedName name="XXX" localSheetId="83">[10]Abril!#REF!</definedName>
    <definedName name="XXX" localSheetId="110">[10]Abril!#REF!</definedName>
    <definedName name="XXX" localSheetId="47">[10]Abril!#REF!</definedName>
    <definedName name="XXX" localSheetId="55">[10]Abril!#REF!</definedName>
    <definedName name="XXX" localSheetId="39">[10]Abril!#REF!</definedName>
    <definedName name="XXX" localSheetId="41">[10]Abril!#REF!</definedName>
    <definedName name="XXX" localSheetId="43">[10]Abril!#REF!</definedName>
    <definedName name="XXX" localSheetId="53">[10]Abril!#REF!</definedName>
    <definedName name="XXX" localSheetId="51">[10]Abril!#REF!</definedName>
    <definedName name="XXX" localSheetId="45">[10]Abril!#REF!</definedName>
    <definedName name="XXX" localSheetId="49">[10]Abril!#REF!</definedName>
    <definedName name="XXX" localSheetId="36">[10]Abril!#REF!</definedName>
    <definedName name="XXX" localSheetId="34">[10]Abril!#REF!</definedName>
    <definedName name="XXX" localSheetId="32">[10]Abril!#REF!</definedName>
    <definedName name="XXX" localSheetId="107">[10]Abril!#REF!</definedName>
    <definedName name="XXX" localSheetId="122">[10]Abril!#REF!</definedName>
    <definedName name="XXX" localSheetId="118">[10]Abril!#REF!</definedName>
    <definedName name="XXX" localSheetId="115">[10]Abril!#REF!</definedName>
    <definedName name="XXX" localSheetId="111">[10]Abril!#REF!</definedName>
    <definedName name="XXX" localSheetId="72">[10]Abril!#REF!</definedName>
    <definedName name="XXX" localSheetId="96">[10]Abril!#REF!</definedName>
    <definedName name="XXX" localSheetId="80">[10]Abril!#REF!</definedName>
    <definedName name="XXX" localSheetId="105">[10]Abril!#REF!</definedName>
    <definedName name="XXX" localSheetId="63">[10]Abril!#REF!</definedName>
    <definedName name="XXX" localSheetId="88">[10]Abril!#REF!</definedName>
    <definedName name="XXX" localSheetId="120">[10]Abril!#REF!</definedName>
    <definedName name="XXX" localSheetId="65">[10]Abril!#REF!</definedName>
    <definedName name="XXX" localSheetId="90">[10]Abril!#REF!</definedName>
    <definedName name="XXX" localSheetId="68">[10]Abril!#REF!</definedName>
    <definedName name="XXX" localSheetId="92">[10]Abril!#REF!</definedName>
    <definedName name="XXX" localSheetId="78">[10]Abril!#REF!</definedName>
    <definedName name="XXX" localSheetId="103">[10]Abril!#REF!</definedName>
    <definedName name="XXX" localSheetId="76">[10]Abril!#REF!</definedName>
    <definedName name="XXX" localSheetId="101">[10]Abril!#REF!</definedName>
    <definedName name="XXX" localSheetId="70">[10]Abril!#REF!</definedName>
    <definedName name="XXX" localSheetId="94">[10]Abril!#REF!</definedName>
    <definedName name="XXX" localSheetId="74">[10]Abril!#REF!</definedName>
    <definedName name="XXX" localSheetId="98">[10]Abril!#REF!</definedName>
    <definedName name="XXX" localSheetId="99">[10]Abril!#REF!</definedName>
    <definedName name="XXX" localSheetId="61">[10]Abril!#REF!</definedName>
    <definedName name="XXX" localSheetId="86">[10]Abril!#REF!</definedName>
    <definedName name="XXX" localSheetId="117">[10]Abril!#REF!</definedName>
    <definedName name="XXX" localSheetId="59">[10]Abril!#REF!</definedName>
    <definedName name="XXX" localSheetId="84">[10]Abril!#REF!</definedName>
    <definedName name="XXX" localSheetId="113">[10]Abril!#REF!</definedName>
    <definedName name="XXX" localSheetId="57">[10]Abril!#REF!</definedName>
    <definedName name="XXX" localSheetId="82">[10]Abril!#REF!</definedName>
    <definedName name="XXX" localSheetId="109">[10]Abril!#REF!</definedName>
    <definedName name="XXX">[10]Abril!#REF!</definedName>
    <definedName name="xxxx" localSheetId="22">[2]Abril!#REF!</definedName>
    <definedName name="xxxx" localSheetId="30">[2]Abril!#REF!</definedName>
    <definedName name="xxxx" localSheetId="14">[2]Abril!#REF!</definedName>
    <definedName name="xxxx" localSheetId="16">[2]Abril!#REF!</definedName>
    <definedName name="xxxx" localSheetId="18">[2]Abril!#REF!</definedName>
    <definedName name="xxxx" localSheetId="28">[2]Abril!#REF!</definedName>
    <definedName name="xxxx" localSheetId="26">[2]Abril!#REF!</definedName>
    <definedName name="xxxx" localSheetId="20">[2]Abril!#REF!</definedName>
    <definedName name="xxxx" localSheetId="24">[2]Abril!#REF!</definedName>
    <definedName name="xxxx" localSheetId="13">[2]Abril!#REF!</definedName>
    <definedName name="xxxx" localSheetId="9">[2]Abril!#REF!</definedName>
    <definedName name="xxxx" localSheetId="4">[2]Abril!#REF!</definedName>
    <definedName name="xxxx" localSheetId="6">[2]Abril!#REF!</definedName>
    <definedName name="xxxx" localSheetId="108">[2]Abril!#REF!</definedName>
    <definedName name="xxxx" localSheetId="123">[2]Abril!#REF!</definedName>
    <definedName name="xxxx" localSheetId="119">[2]Abril!#REF!</definedName>
    <definedName name="xxxx" localSheetId="116">[2]Abril!#REF!</definedName>
    <definedName name="xxxx" localSheetId="112">[2]Abril!#REF!</definedName>
    <definedName name="xxxx" localSheetId="23">[2]Abril!#REF!</definedName>
    <definedName name="xxxx" localSheetId="48">[2]Abril!#REF!</definedName>
    <definedName name="xxxx" localSheetId="73">[2]Abril!#REF!</definedName>
    <definedName name="xxxx" localSheetId="97">[2]Abril!#REF!</definedName>
    <definedName name="xxxx" localSheetId="81">[2]Abril!#REF!</definedName>
    <definedName name="xxxx" localSheetId="5">[2]Abril!#REF!</definedName>
    <definedName name="xxxx" localSheetId="31">[2]Abril!#REF!</definedName>
    <definedName name="xxxx" localSheetId="56">[2]Abril!#REF!</definedName>
    <definedName name="xxxx" localSheetId="106">[2]Abril!#REF!</definedName>
    <definedName name="xxxx" localSheetId="15">[2]Abril!#REF!</definedName>
    <definedName name="xxxx" localSheetId="40">[2]Abril!#REF!</definedName>
    <definedName name="xxxx" localSheetId="64">[2]Abril!#REF!</definedName>
    <definedName name="xxxx" localSheetId="89">[2]Abril!#REF!</definedName>
    <definedName name="xxxx" localSheetId="121">[2]Abril!#REF!</definedName>
    <definedName name="xxxx" localSheetId="17">[2]Abril!#REF!</definedName>
    <definedName name="xxxx" localSheetId="42">[2]Abril!#REF!</definedName>
    <definedName name="xxxx" localSheetId="66">[2]Abril!#REF!</definedName>
    <definedName name="xxxx" localSheetId="67">[2]Abril!#REF!</definedName>
    <definedName name="xxxx" localSheetId="91">[2]Abril!#REF!</definedName>
    <definedName name="xxxx" localSheetId="19">[2]Abril!#REF!</definedName>
    <definedName name="xxxx" localSheetId="69">[2]Abril!#REF!</definedName>
    <definedName name="xxxx" localSheetId="93">[2]Abril!#REF!</definedName>
    <definedName name="xxxx" localSheetId="29">[2]Abril!#REF!</definedName>
    <definedName name="xxxx" localSheetId="54">[2]Abril!#REF!</definedName>
    <definedName name="xxxx" localSheetId="79">[2]Abril!#REF!</definedName>
    <definedName name="xxxx" localSheetId="104">[2]Abril!#REF!</definedName>
    <definedName name="xxxx" localSheetId="27">[2]Abril!#REF!</definedName>
    <definedName name="xxxx" localSheetId="52">[2]Abril!#REF!</definedName>
    <definedName name="xxxx" localSheetId="77">[2]Abril!#REF!</definedName>
    <definedName name="xxxx" localSheetId="102">[2]Abril!#REF!</definedName>
    <definedName name="xxxx" localSheetId="21">[2]Abril!#REF!</definedName>
    <definedName name="xxxx" localSheetId="46">[2]Abril!#REF!</definedName>
    <definedName name="xxxx" localSheetId="71">[2]Abril!#REF!</definedName>
    <definedName name="xxxx" localSheetId="95">[2]Abril!#REF!</definedName>
    <definedName name="xxxx" localSheetId="25">[2]Abril!#REF!</definedName>
    <definedName name="xxxx" localSheetId="50">[2]Abril!#REF!</definedName>
    <definedName name="xxxx" localSheetId="75">[2]Abril!#REF!</definedName>
    <definedName name="xxxx" localSheetId="100">[2]Abril!#REF!</definedName>
    <definedName name="xxxx" localSheetId="12">[2]Abril!#REF!</definedName>
    <definedName name="xxxx" localSheetId="37">[2]Abril!#REF!</definedName>
    <definedName name="xxxx" localSheetId="62">[2]Abril!#REF!</definedName>
    <definedName name="xxxx" localSheetId="87">[2]Abril!#REF!</definedName>
    <definedName name="xxxx" localSheetId="8">[2]Abril!#REF!</definedName>
    <definedName name="xxxx" localSheetId="35">[2]Abril!#REF!</definedName>
    <definedName name="xxxx" localSheetId="60">[2]Abril!#REF!</definedName>
    <definedName name="xxxx" localSheetId="85">[2]Abril!#REF!</definedName>
    <definedName name="xxxx" localSheetId="114">[2]Abril!#REF!</definedName>
    <definedName name="xxxx" localSheetId="7">[2]Abril!#REF!</definedName>
    <definedName name="xxxx" localSheetId="33">[2]Abril!#REF!</definedName>
    <definedName name="xxxx" localSheetId="58">[2]Abril!#REF!</definedName>
    <definedName name="xxxx" localSheetId="83">[2]Abril!#REF!</definedName>
    <definedName name="xxxx" localSheetId="110">[2]Abril!#REF!</definedName>
    <definedName name="xxxx" localSheetId="47">[2]Abril!#REF!</definedName>
    <definedName name="xxxx" localSheetId="55">[2]Abril!#REF!</definedName>
    <definedName name="xxxx" localSheetId="39">[2]Abril!#REF!</definedName>
    <definedName name="xxxx" localSheetId="41">[2]Abril!#REF!</definedName>
    <definedName name="xxxx" localSheetId="43">[2]Abril!#REF!</definedName>
    <definedName name="xxxx" localSheetId="53">[2]Abril!#REF!</definedName>
    <definedName name="xxxx" localSheetId="51">[2]Abril!#REF!</definedName>
    <definedName name="xxxx" localSheetId="45">[2]Abril!#REF!</definedName>
    <definedName name="xxxx" localSheetId="49">[2]Abril!#REF!</definedName>
    <definedName name="xxxx" localSheetId="36">[2]Abril!#REF!</definedName>
    <definedName name="xxxx" localSheetId="34">[2]Abril!#REF!</definedName>
    <definedName name="xxxx" localSheetId="32">[2]Abril!#REF!</definedName>
    <definedName name="xxxx" localSheetId="107">[2]Abril!#REF!</definedName>
    <definedName name="xxxx" localSheetId="122">[2]Abril!#REF!</definedName>
    <definedName name="xxxx" localSheetId="118">[2]Abril!#REF!</definedName>
    <definedName name="xxxx" localSheetId="115">[2]Abril!#REF!</definedName>
    <definedName name="xxxx" localSheetId="111">[2]Abril!#REF!</definedName>
    <definedName name="xxxx" localSheetId="72">[2]Abril!#REF!</definedName>
    <definedName name="xxxx" localSheetId="96">[2]Abril!#REF!</definedName>
    <definedName name="xxxx" localSheetId="80">[2]Abril!#REF!</definedName>
    <definedName name="xxxx" localSheetId="105">[2]Abril!#REF!</definedName>
    <definedName name="xxxx" localSheetId="63">[2]Abril!#REF!</definedName>
    <definedName name="xxxx" localSheetId="88">[2]Abril!#REF!</definedName>
    <definedName name="xxxx" localSheetId="120">[2]Abril!#REF!</definedName>
    <definedName name="xxxx" localSheetId="65">[2]Abril!#REF!</definedName>
    <definedName name="xxxx" localSheetId="90">[2]Abril!#REF!</definedName>
    <definedName name="xxxx" localSheetId="68">[2]Abril!#REF!</definedName>
    <definedName name="xxxx" localSheetId="92">[2]Abril!#REF!</definedName>
    <definedName name="xxxx" localSheetId="78">[2]Abril!#REF!</definedName>
    <definedName name="xxxx" localSheetId="103">[2]Abril!#REF!</definedName>
    <definedName name="xxxx" localSheetId="76">[2]Abril!#REF!</definedName>
    <definedName name="xxxx" localSheetId="101">[2]Abril!#REF!</definedName>
    <definedName name="xxxx" localSheetId="70">[2]Abril!#REF!</definedName>
    <definedName name="xxxx" localSheetId="94">[2]Abril!#REF!</definedName>
    <definedName name="xxxx" localSheetId="74">[2]Abril!#REF!</definedName>
    <definedName name="xxxx" localSheetId="98">[2]Abril!#REF!</definedName>
    <definedName name="xxxx" localSheetId="99">[2]Abril!#REF!</definedName>
    <definedName name="xxxx" localSheetId="61">[2]Abril!#REF!</definedName>
    <definedName name="xxxx" localSheetId="86">[2]Abril!#REF!</definedName>
    <definedName name="xxxx" localSheetId="117">[2]Abril!#REF!</definedName>
    <definedName name="xxxx" localSheetId="59">[2]Abril!#REF!</definedName>
    <definedName name="xxxx" localSheetId="84">[2]Abril!#REF!</definedName>
    <definedName name="xxxx" localSheetId="113">[2]Abril!#REF!</definedName>
    <definedName name="xxxx" localSheetId="57">[2]Abril!#REF!</definedName>
    <definedName name="xxxx" localSheetId="82">[2]Abril!#REF!</definedName>
    <definedName name="xxxx" localSheetId="109">[2]Abril!#REF!</definedName>
    <definedName name="xxxx">[2]Abril!#REF!</definedName>
    <definedName name="Yes_No">'[1]Coef.'!$J$112:$J$113</definedName>
  </definedNames>
  <calcPr calcId="191029"/>
  <pivotCaches>
    <pivotCache cacheId="94" r:id="rId136"/>
    <pivotCache cacheId="95" r:id="rId137"/>
    <pivotCache cacheId="96" r:id="rId138"/>
    <pivotCache cacheId="97" r:id="rId139"/>
    <pivotCache cacheId="98" r:id="rId140"/>
    <pivotCache cacheId="99" r:id="rId141"/>
    <pivotCache cacheId="100" r:id="rId142"/>
    <pivotCache cacheId="101" r:id="rId143"/>
    <pivotCache cacheId="102" r:id="rId144"/>
    <pivotCache cacheId="103" r:id="rId145"/>
    <pivotCache cacheId="104" r:id="rId146"/>
    <pivotCache cacheId="105" r:id="rId147"/>
    <pivotCache cacheId="106" r:id="rId148"/>
    <pivotCache cacheId="107" r:id="rId149"/>
    <pivotCache cacheId="108" r:id="rId150"/>
    <pivotCache cacheId="109" r:id="rId151"/>
    <pivotCache cacheId="110" r:id="rId152"/>
    <pivotCache cacheId="111" r:id="rId153"/>
    <pivotCache cacheId="112" r:id="rId154"/>
    <pivotCache cacheId="113" r:id="rId155"/>
    <pivotCache cacheId="114" r:id="rId156"/>
    <pivotCache cacheId="115" r:id="rId157"/>
    <pivotCache cacheId="116" r:id="rId158"/>
    <pivotCache cacheId="117" r:id="rId159"/>
    <pivotCache cacheId="118" r:id="rId160"/>
    <pivotCache cacheId="119" r:id="rId161"/>
    <pivotCache cacheId="120" r:id="rId162"/>
    <pivotCache cacheId="121" r:id="rId163"/>
    <pivotCache cacheId="122" r:id="rId164"/>
    <pivotCache cacheId="123" r:id="rId165"/>
    <pivotCache cacheId="124" r:id="rId166"/>
    <pivotCache cacheId="125" r:id="rId167"/>
    <pivotCache cacheId="126" r:id="rId168"/>
    <pivotCache cacheId="127" r:id="rId169"/>
    <pivotCache cacheId="128" r:id="rId170"/>
    <pivotCache cacheId="129" r:id="rId171"/>
    <pivotCache cacheId="130" r:id="rId172"/>
    <pivotCache cacheId="131" r:id="rId173"/>
    <pivotCache cacheId="132" r:id="rId174"/>
    <pivotCache cacheId="133" r:id="rId175"/>
    <pivotCache cacheId="134" r:id="rId176"/>
    <pivotCache cacheId="135" r:id="rId177"/>
    <pivotCache cacheId="136" r:id="rId178"/>
    <pivotCache cacheId="137" r:id="rId179"/>
    <pivotCache cacheId="138" r:id="rId180"/>
    <pivotCache cacheId="139" r:id="rId181"/>
    <pivotCache cacheId="140" r:id="rId182"/>
    <pivotCache cacheId="141" r:id="rId183"/>
    <pivotCache cacheId="142" r:id="rId184"/>
    <pivotCache cacheId="143" r:id="rId185"/>
    <pivotCache cacheId="144" r:id="rId186"/>
    <pivotCache cacheId="145" r:id="rId187"/>
    <pivotCache cacheId="146" r:id="rId188"/>
    <pivotCache cacheId="147" r:id="rId189"/>
    <pivotCache cacheId="148" r:id="rId190"/>
    <pivotCache cacheId="149" r:id="rId191"/>
    <pivotCache cacheId="150" r:id="rId192"/>
    <pivotCache cacheId="151" r:id="rId193"/>
    <pivotCache cacheId="152" r:id="rId194"/>
    <pivotCache cacheId="153" r:id="rId195"/>
    <pivotCache cacheId="154" r:id="rId196"/>
    <pivotCache cacheId="155" r:id="rId197"/>
    <pivotCache cacheId="158" r:id="rId19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" i="143" l="1"/>
  <c r="E6" i="143"/>
  <c r="I67" i="142"/>
  <c r="G70" i="142" s="1"/>
  <c r="I66" i="142"/>
  <c r="L65" i="142"/>
  <c r="F65" i="142"/>
  <c r="F64" i="142"/>
  <c r="F59" i="142"/>
  <c r="G59" i="142" s="1"/>
  <c r="O59" i="142" s="1"/>
  <c r="E59" i="142"/>
  <c r="D59" i="142"/>
  <c r="F58" i="142"/>
  <c r="E58" i="142"/>
  <c r="D58" i="142"/>
  <c r="F57" i="142"/>
  <c r="E57" i="142"/>
  <c r="D57" i="142"/>
  <c r="F56" i="142"/>
  <c r="E56" i="142"/>
  <c r="D56" i="142"/>
  <c r="F55" i="142"/>
  <c r="E55" i="142"/>
  <c r="D55" i="142"/>
  <c r="F54" i="142"/>
  <c r="E54" i="142"/>
  <c r="D54" i="142"/>
  <c r="F53" i="142"/>
  <c r="E53" i="142"/>
  <c r="D53" i="142"/>
  <c r="F52" i="142"/>
  <c r="E52" i="142"/>
  <c r="D52" i="142"/>
  <c r="F51" i="142"/>
  <c r="E51" i="142"/>
  <c r="D51" i="142"/>
  <c r="F50" i="142"/>
  <c r="E50" i="142"/>
  <c r="D50" i="142"/>
  <c r="F49" i="142"/>
  <c r="E49" i="142"/>
  <c r="D49" i="142"/>
  <c r="F48" i="142"/>
  <c r="E48" i="142"/>
  <c r="D48" i="142"/>
  <c r="F47" i="142"/>
  <c r="E47" i="142"/>
  <c r="D47" i="142"/>
  <c r="F46" i="142"/>
  <c r="E46" i="142"/>
  <c r="G46" i="142" s="1"/>
  <c r="O46" i="142" s="1"/>
  <c r="D46" i="142"/>
  <c r="F45" i="142"/>
  <c r="E45" i="142"/>
  <c r="D45" i="142"/>
  <c r="F44" i="142"/>
  <c r="E44" i="142"/>
  <c r="D44" i="142"/>
  <c r="F43" i="142"/>
  <c r="E43" i="142"/>
  <c r="D43" i="142"/>
  <c r="F42" i="142"/>
  <c r="E42" i="142"/>
  <c r="D42" i="142"/>
  <c r="F41" i="142"/>
  <c r="E41" i="142"/>
  <c r="D41" i="142"/>
  <c r="F40" i="142"/>
  <c r="E40" i="142"/>
  <c r="D40" i="142"/>
  <c r="F39" i="142"/>
  <c r="E39" i="142"/>
  <c r="D39" i="142"/>
  <c r="F38" i="142"/>
  <c r="E38" i="142"/>
  <c r="G38" i="142" s="1"/>
  <c r="O38" i="142" s="1"/>
  <c r="D38" i="142"/>
  <c r="F37" i="142"/>
  <c r="E37" i="142"/>
  <c r="D37" i="142"/>
  <c r="F36" i="142"/>
  <c r="E36" i="142"/>
  <c r="D36" i="142"/>
  <c r="F35" i="142"/>
  <c r="E35" i="142"/>
  <c r="D35" i="142"/>
  <c r="F34" i="142"/>
  <c r="E34" i="142"/>
  <c r="D34" i="142"/>
  <c r="F33" i="142"/>
  <c r="E33" i="142"/>
  <c r="D33" i="142"/>
  <c r="F32" i="142"/>
  <c r="E32" i="142"/>
  <c r="D32" i="142"/>
  <c r="F31" i="142"/>
  <c r="E31" i="142"/>
  <c r="D31" i="142"/>
  <c r="F30" i="142"/>
  <c r="E30" i="142"/>
  <c r="G30" i="142" s="1"/>
  <c r="O30" i="142" s="1"/>
  <c r="D30" i="142"/>
  <c r="F29" i="142"/>
  <c r="E29" i="142"/>
  <c r="D29" i="142"/>
  <c r="F28" i="142"/>
  <c r="E28" i="142"/>
  <c r="D28" i="142"/>
  <c r="F27" i="142"/>
  <c r="E27" i="142"/>
  <c r="D27" i="142"/>
  <c r="F26" i="142"/>
  <c r="E26" i="142"/>
  <c r="D26" i="142"/>
  <c r="F25" i="142"/>
  <c r="E25" i="142"/>
  <c r="D25" i="142"/>
  <c r="F24" i="142"/>
  <c r="E24" i="142"/>
  <c r="D24" i="142"/>
  <c r="F23" i="142"/>
  <c r="E23" i="142"/>
  <c r="D23" i="142"/>
  <c r="F22" i="142"/>
  <c r="E22" i="142"/>
  <c r="D22" i="142"/>
  <c r="F21" i="142"/>
  <c r="E21" i="142"/>
  <c r="D21" i="142"/>
  <c r="F20" i="142"/>
  <c r="E20" i="142"/>
  <c r="D20" i="142"/>
  <c r="F19" i="142"/>
  <c r="E19" i="142"/>
  <c r="D19" i="142"/>
  <c r="F18" i="142"/>
  <c r="E18" i="142"/>
  <c r="D18" i="142"/>
  <c r="F17" i="142"/>
  <c r="E17" i="142"/>
  <c r="D17" i="142"/>
  <c r="F16" i="142"/>
  <c r="E16" i="142"/>
  <c r="D16" i="142"/>
  <c r="F15" i="142"/>
  <c r="E15" i="142"/>
  <c r="D15" i="142"/>
  <c r="F14" i="142"/>
  <c r="E14" i="142"/>
  <c r="G14" i="142" s="1"/>
  <c r="O14" i="142" s="1"/>
  <c r="D14" i="142"/>
  <c r="F13" i="142"/>
  <c r="E13" i="142"/>
  <c r="D13" i="142"/>
  <c r="F12" i="142"/>
  <c r="E12" i="142"/>
  <c r="D12" i="142"/>
  <c r="F11" i="142"/>
  <c r="E11" i="142"/>
  <c r="D11" i="142"/>
  <c r="F10" i="142"/>
  <c r="E10" i="142"/>
  <c r="D10" i="142"/>
  <c r="F9" i="142"/>
  <c r="E9" i="142"/>
  <c r="D9" i="142"/>
  <c r="F8" i="142"/>
  <c r="E8" i="142"/>
  <c r="J8" i="142" s="1"/>
  <c r="L8" i="142" s="1"/>
  <c r="D8" i="142"/>
  <c r="O67" i="141"/>
  <c r="O68" i="141"/>
  <c r="P56" i="141"/>
  <c r="P55" i="141"/>
  <c r="P52" i="141"/>
  <c r="P51" i="141"/>
  <c r="P50" i="141"/>
  <c r="P47" i="141"/>
  <c r="P19" i="141"/>
  <c r="P18" i="141"/>
  <c r="P16" i="141"/>
  <c r="P15" i="141"/>
  <c r="P12" i="141"/>
  <c r="P11" i="141"/>
  <c r="P10" i="141"/>
  <c r="P9" i="141"/>
  <c r="P8" i="141"/>
  <c r="G20" i="142" l="1"/>
  <c r="O20" i="142" s="1"/>
  <c r="G28" i="142"/>
  <c r="O28" i="142" s="1"/>
  <c r="G9" i="142"/>
  <c r="O9" i="142" s="1"/>
  <c r="G25" i="142"/>
  <c r="O25" i="142" s="1"/>
  <c r="G33" i="142"/>
  <c r="O33" i="142" s="1"/>
  <c r="G41" i="142"/>
  <c r="O41" i="142" s="1"/>
  <c r="I25" i="142"/>
  <c r="G47" i="142"/>
  <c r="O47" i="142" s="1"/>
  <c r="G55" i="142"/>
  <c r="O55" i="142" s="1"/>
  <c r="G10" i="142"/>
  <c r="O10" i="142" s="1"/>
  <c r="G26" i="142"/>
  <c r="O26" i="142" s="1"/>
  <c r="G34" i="142"/>
  <c r="O34" i="142" s="1"/>
  <c r="G58" i="142"/>
  <c r="O58" i="142" s="1"/>
  <c r="G53" i="142"/>
  <c r="O53" i="142" s="1"/>
  <c r="G56" i="142"/>
  <c r="O56" i="142" s="1"/>
  <c r="G19" i="142"/>
  <c r="O19" i="142" s="1"/>
  <c r="G27" i="142"/>
  <c r="O27" i="142" s="1"/>
  <c r="G51" i="142"/>
  <c r="O51" i="142" s="1"/>
  <c r="G22" i="142"/>
  <c r="O22" i="142" s="1"/>
  <c r="G15" i="142"/>
  <c r="O15" i="142" s="1"/>
  <c r="G23" i="142"/>
  <c r="I23" i="142" s="1"/>
  <c r="G31" i="142"/>
  <c r="O31" i="142" s="1"/>
  <c r="G36" i="142"/>
  <c r="O36" i="142" s="1"/>
  <c r="I47" i="142"/>
  <c r="G52" i="142"/>
  <c r="O52" i="142" s="1"/>
  <c r="G18" i="142"/>
  <c r="I18" i="142" s="1"/>
  <c r="G29" i="142"/>
  <c r="O29" i="142" s="1"/>
  <c r="G42" i="142"/>
  <c r="O42" i="142" s="1"/>
  <c r="G24" i="142"/>
  <c r="O24" i="142" s="1"/>
  <c r="G32" i="142"/>
  <c r="O32" i="142" s="1"/>
  <c r="G37" i="142"/>
  <c r="O37" i="142" s="1"/>
  <c r="G8" i="142"/>
  <c r="O8" i="142" s="1"/>
  <c r="G13" i="142"/>
  <c r="O13" i="142" s="1"/>
  <c r="I28" i="142"/>
  <c r="G35" i="142"/>
  <c r="O35" i="142" s="1"/>
  <c r="I38" i="142"/>
  <c r="G40" i="142"/>
  <c r="O40" i="142" s="1"/>
  <c r="G45" i="142"/>
  <c r="O45" i="142" s="1"/>
  <c r="G50" i="142"/>
  <c r="I50" i="142" s="1"/>
  <c r="G57" i="142"/>
  <c r="O57" i="142" s="1"/>
  <c r="I9" i="142"/>
  <c r="G11" i="142"/>
  <c r="I11" i="142" s="1"/>
  <c r="G16" i="142"/>
  <c r="O16" i="142" s="1"/>
  <c r="G21" i="142"/>
  <c r="O21" i="142" s="1"/>
  <c r="G43" i="142"/>
  <c r="O43" i="142" s="1"/>
  <c r="G48" i="142"/>
  <c r="O48" i="142" s="1"/>
  <c r="I63" i="142"/>
  <c r="I59" i="142"/>
  <c r="G12" i="142"/>
  <c r="O12" i="142" s="1"/>
  <c r="G17" i="142"/>
  <c r="O17" i="142" s="1"/>
  <c r="G39" i="142"/>
  <c r="O39" i="142" s="1"/>
  <c r="G44" i="142"/>
  <c r="O44" i="142" s="1"/>
  <c r="G49" i="142"/>
  <c r="I49" i="142" s="1"/>
  <c r="G54" i="142"/>
  <c r="I54" i="142" s="1"/>
  <c r="I15" i="142"/>
  <c r="I58" i="142"/>
  <c r="I10" i="142"/>
  <c r="I30" i="142"/>
  <c r="I34" i="142"/>
  <c r="I46" i="142"/>
  <c r="F60" i="142"/>
  <c r="O18" i="142"/>
  <c r="I64" i="142"/>
  <c r="E60" i="142"/>
  <c r="I14" i="142"/>
  <c r="I42" i="142"/>
  <c r="I22" i="142" l="1"/>
  <c r="I8" i="142"/>
  <c r="K8" i="142" s="1"/>
  <c r="M8" i="142" s="1"/>
  <c r="I20" i="142"/>
  <c r="I55" i="142"/>
  <c r="I48" i="142"/>
  <c r="I45" i="142"/>
  <c r="O50" i="142"/>
  <c r="I33" i="142"/>
  <c r="I53" i="142"/>
  <c r="I27" i="142"/>
  <c r="I41" i="142"/>
  <c r="I56" i="142"/>
  <c r="O23" i="142"/>
  <c r="I51" i="142"/>
  <c r="I43" i="142"/>
  <c r="I39" i="142"/>
  <c r="I19" i="142"/>
  <c r="I17" i="142"/>
  <c r="I13" i="142"/>
  <c r="I26" i="142"/>
  <c r="I57" i="142"/>
  <c r="O54" i="142"/>
  <c r="I37" i="142"/>
  <c r="O11" i="142"/>
  <c r="I32" i="142"/>
  <c r="I24" i="142"/>
  <c r="I36" i="142"/>
  <c r="I52" i="142"/>
  <c r="I44" i="142"/>
  <c r="I31" i="142"/>
  <c r="I29" i="142"/>
  <c r="I35" i="142"/>
  <c r="I40" i="142"/>
  <c r="I16" i="142"/>
  <c r="I21" i="142"/>
  <c r="I12" i="142"/>
  <c r="G60" i="142"/>
  <c r="I60" i="142" l="1"/>
  <c r="I62" i="142" s="1"/>
  <c r="H62" i="142" s="1"/>
  <c r="H63" i="142" l="1"/>
  <c r="H64" i="142"/>
  <c r="G69" i="142"/>
  <c r="E25" i="137"/>
  <c r="E15" i="137" l="1"/>
  <c r="E16" i="137"/>
  <c r="E17" i="137"/>
  <c r="E7" i="137"/>
  <c r="E4" i="137" l="1"/>
  <c r="D154" i="141"/>
  <c r="G68" i="141"/>
  <c r="J68" i="141" s="1"/>
  <c r="J67" i="141"/>
  <c r="A67" i="141"/>
  <c r="J66" i="141"/>
  <c r="H65" i="141"/>
  <c r="J65" i="141" s="1"/>
  <c r="M64" i="141"/>
  <c r="F64" i="141"/>
  <c r="F63" i="141"/>
  <c r="F62" i="141"/>
  <c r="G57" i="141"/>
  <c r="F57" i="141"/>
  <c r="E57" i="141"/>
  <c r="D57" i="141"/>
  <c r="G56" i="141"/>
  <c r="F56" i="141"/>
  <c r="E56" i="141"/>
  <c r="D56" i="141"/>
  <c r="G55" i="141"/>
  <c r="F55" i="141"/>
  <c r="E55" i="141"/>
  <c r="D55" i="141"/>
  <c r="G54" i="141"/>
  <c r="F54" i="141"/>
  <c r="E54" i="141"/>
  <c r="D54" i="141"/>
  <c r="G53" i="141"/>
  <c r="F53" i="141"/>
  <c r="E53" i="141"/>
  <c r="D53" i="141"/>
  <c r="G52" i="141"/>
  <c r="F52" i="141"/>
  <c r="E52" i="141"/>
  <c r="D52" i="141"/>
  <c r="G51" i="141"/>
  <c r="F51" i="141"/>
  <c r="E51" i="141"/>
  <c r="D51" i="141"/>
  <c r="G50" i="141"/>
  <c r="F50" i="141"/>
  <c r="E50" i="141"/>
  <c r="D50" i="141"/>
  <c r="G49" i="141"/>
  <c r="F49" i="141"/>
  <c r="E49" i="141"/>
  <c r="D49" i="141"/>
  <c r="G48" i="141"/>
  <c r="F48" i="141"/>
  <c r="E48" i="141"/>
  <c r="D48" i="141"/>
  <c r="G47" i="141"/>
  <c r="F47" i="141"/>
  <c r="E47" i="141"/>
  <c r="D47" i="141"/>
  <c r="G46" i="141"/>
  <c r="F46" i="141"/>
  <c r="E46" i="141"/>
  <c r="D46" i="141"/>
  <c r="G45" i="141"/>
  <c r="F45" i="141"/>
  <c r="E45" i="141"/>
  <c r="D45" i="141"/>
  <c r="G44" i="141"/>
  <c r="F44" i="141"/>
  <c r="E44" i="141"/>
  <c r="D44" i="141"/>
  <c r="G43" i="141"/>
  <c r="F43" i="141"/>
  <c r="E43" i="141"/>
  <c r="D43" i="141"/>
  <c r="G42" i="141"/>
  <c r="F42" i="141"/>
  <c r="E42" i="141"/>
  <c r="D42" i="141"/>
  <c r="G41" i="141"/>
  <c r="F41" i="141"/>
  <c r="E41" i="141"/>
  <c r="D41" i="141"/>
  <c r="G40" i="141"/>
  <c r="F40" i="141"/>
  <c r="E40" i="141"/>
  <c r="D40" i="141"/>
  <c r="G39" i="141"/>
  <c r="F39" i="141"/>
  <c r="E39" i="141"/>
  <c r="D39" i="141"/>
  <c r="G38" i="141"/>
  <c r="F38" i="141"/>
  <c r="E38" i="141"/>
  <c r="D38" i="141"/>
  <c r="G37" i="141"/>
  <c r="F37" i="141"/>
  <c r="E37" i="141"/>
  <c r="D37" i="141"/>
  <c r="G36" i="141"/>
  <c r="F36" i="141"/>
  <c r="E36" i="141"/>
  <c r="D36" i="141"/>
  <c r="G35" i="141"/>
  <c r="F35" i="141"/>
  <c r="E35" i="141"/>
  <c r="D35" i="141"/>
  <c r="G34" i="141"/>
  <c r="F34" i="141"/>
  <c r="E34" i="141"/>
  <c r="D34" i="141"/>
  <c r="G33" i="141"/>
  <c r="F33" i="141"/>
  <c r="E33" i="141"/>
  <c r="D33" i="141"/>
  <c r="G32" i="141"/>
  <c r="F32" i="141"/>
  <c r="E32" i="141"/>
  <c r="D32" i="141"/>
  <c r="G31" i="141"/>
  <c r="F31" i="141"/>
  <c r="E31" i="141"/>
  <c r="D31" i="141"/>
  <c r="G30" i="141"/>
  <c r="F30" i="141"/>
  <c r="E30" i="141"/>
  <c r="D30" i="141"/>
  <c r="G29" i="141"/>
  <c r="F29" i="141"/>
  <c r="E29" i="141"/>
  <c r="D29" i="141"/>
  <c r="G28" i="141"/>
  <c r="F28" i="141"/>
  <c r="E28" i="141"/>
  <c r="D28" i="141"/>
  <c r="G27" i="141"/>
  <c r="F27" i="141"/>
  <c r="E27" i="141"/>
  <c r="D27" i="141"/>
  <c r="G26" i="141"/>
  <c r="F26" i="141"/>
  <c r="E26" i="141"/>
  <c r="D26" i="141"/>
  <c r="G25" i="141"/>
  <c r="F25" i="141"/>
  <c r="E25" i="141"/>
  <c r="D25" i="141"/>
  <c r="G24" i="141"/>
  <c r="F24" i="141"/>
  <c r="E24" i="141"/>
  <c r="D24" i="141"/>
  <c r="G23" i="141"/>
  <c r="F23" i="141"/>
  <c r="E23" i="141"/>
  <c r="D23" i="141"/>
  <c r="G22" i="141"/>
  <c r="F22" i="141"/>
  <c r="E22" i="141"/>
  <c r="D22" i="141"/>
  <c r="G21" i="141"/>
  <c r="F21" i="141"/>
  <c r="E21" i="141"/>
  <c r="D21" i="141"/>
  <c r="G20" i="141"/>
  <c r="F20" i="141"/>
  <c r="E20" i="141"/>
  <c r="D20" i="141"/>
  <c r="G19" i="141"/>
  <c r="F19" i="141"/>
  <c r="E19" i="141"/>
  <c r="D19" i="141"/>
  <c r="G18" i="141"/>
  <c r="F18" i="141"/>
  <c r="E18" i="141"/>
  <c r="D18" i="141"/>
  <c r="G17" i="141"/>
  <c r="F17" i="141"/>
  <c r="E17" i="141"/>
  <c r="D17" i="141"/>
  <c r="G16" i="141"/>
  <c r="F16" i="141"/>
  <c r="E16" i="141"/>
  <c r="D16" i="141"/>
  <c r="G15" i="141"/>
  <c r="F15" i="141"/>
  <c r="E15" i="141"/>
  <c r="D15" i="141"/>
  <c r="G14" i="141"/>
  <c r="F14" i="141"/>
  <c r="E14" i="141"/>
  <c r="D14" i="141"/>
  <c r="G13" i="141"/>
  <c r="F13" i="141"/>
  <c r="E13" i="141"/>
  <c r="D13" i="141"/>
  <c r="G12" i="141"/>
  <c r="F12" i="141"/>
  <c r="E12" i="141"/>
  <c r="D12" i="141"/>
  <c r="G11" i="141"/>
  <c r="F11" i="141"/>
  <c r="E11" i="141"/>
  <c r="D11" i="141"/>
  <c r="G10" i="141"/>
  <c r="F10" i="141"/>
  <c r="E10" i="141"/>
  <c r="D10" i="141"/>
  <c r="G9" i="141"/>
  <c r="F9" i="141"/>
  <c r="E9" i="141"/>
  <c r="D9" i="141"/>
  <c r="G8" i="141"/>
  <c r="F8" i="141"/>
  <c r="E8" i="141"/>
  <c r="D8" i="141"/>
  <c r="O68" i="138"/>
  <c r="O67" i="138"/>
  <c r="H71" i="141" l="1"/>
  <c r="H53" i="141"/>
  <c r="P53" i="141" s="1"/>
  <c r="H11" i="141"/>
  <c r="H14" i="141"/>
  <c r="P14" i="141" s="1"/>
  <c r="H16" i="141"/>
  <c r="H22" i="141"/>
  <c r="P22" i="141" s="1"/>
  <c r="H38" i="141"/>
  <c r="P38" i="141" s="1"/>
  <c r="H40" i="141"/>
  <c r="P40" i="141" s="1"/>
  <c r="H42" i="141"/>
  <c r="P42" i="141" s="1"/>
  <c r="H54" i="141"/>
  <c r="P54" i="141" s="1"/>
  <c r="H56" i="141"/>
  <c r="H51" i="141"/>
  <c r="J51" i="141" s="1"/>
  <c r="H34" i="141"/>
  <c r="P34" i="141" s="1"/>
  <c r="H50" i="141"/>
  <c r="J50" i="141" s="1"/>
  <c r="H26" i="141"/>
  <c r="P26" i="141" s="1"/>
  <c r="H46" i="141"/>
  <c r="P46" i="141" s="1"/>
  <c r="H30" i="141"/>
  <c r="P30" i="141" s="1"/>
  <c r="H19" i="141"/>
  <c r="H23" i="141"/>
  <c r="P23" i="141" s="1"/>
  <c r="H25" i="141"/>
  <c r="P25" i="141" s="1"/>
  <c r="H27" i="141"/>
  <c r="J27" i="141" s="1"/>
  <c r="H31" i="141"/>
  <c r="P31" i="141" s="1"/>
  <c r="H35" i="141"/>
  <c r="P35" i="141" s="1"/>
  <c r="H43" i="141"/>
  <c r="J43" i="141" s="1"/>
  <c r="H47" i="141"/>
  <c r="H49" i="141"/>
  <c r="J49" i="141" s="1"/>
  <c r="H13" i="141"/>
  <c r="J61" i="141"/>
  <c r="H37" i="141"/>
  <c r="P37" i="141" s="1"/>
  <c r="J62" i="141"/>
  <c r="H10" i="141"/>
  <c r="H33" i="141"/>
  <c r="P33" i="141" s="1"/>
  <c r="H36" i="141"/>
  <c r="P36" i="141" s="1"/>
  <c r="H52" i="141"/>
  <c r="H12" i="141"/>
  <c r="H29" i="141"/>
  <c r="P29" i="141" s="1"/>
  <c r="H45" i="141"/>
  <c r="P45" i="141" s="1"/>
  <c r="K8" i="141"/>
  <c r="M8" i="141" s="1"/>
  <c r="H9" i="141"/>
  <c r="H18" i="141"/>
  <c r="H20" i="141"/>
  <c r="H24" i="141"/>
  <c r="P24" i="141" s="1"/>
  <c r="H21" i="141"/>
  <c r="H55" i="141"/>
  <c r="H57" i="141"/>
  <c r="P57" i="141" s="1"/>
  <c r="G58" i="141"/>
  <c r="H15" i="141"/>
  <c r="H17" i="141"/>
  <c r="P17" i="141" s="1"/>
  <c r="H28" i="141"/>
  <c r="J28" i="141" s="1"/>
  <c r="H32" i="141"/>
  <c r="P32" i="141" s="1"/>
  <c r="H39" i="141"/>
  <c r="P39" i="141" s="1"/>
  <c r="H41" i="141"/>
  <c r="P41" i="141" s="1"/>
  <c r="H44" i="141"/>
  <c r="J44" i="141" s="1"/>
  <c r="H48" i="141"/>
  <c r="P48" i="141" s="1"/>
  <c r="J63" i="141"/>
  <c r="E58" i="141"/>
  <c r="F58" i="141"/>
  <c r="H8" i="141"/>
  <c r="I67" i="139"/>
  <c r="G70" i="139" s="1"/>
  <c r="I66" i="139"/>
  <c r="L65" i="139"/>
  <c r="F65" i="139"/>
  <c r="F64" i="139"/>
  <c r="F59" i="139"/>
  <c r="E59" i="139"/>
  <c r="D59" i="139"/>
  <c r="F58" i="139"/>
  <c r="E58" i="139"/>
  <c r="D58" i="139"/>
  <c r="F57" i="139"/>
  <c r="E57" i="139"/>
  <c r="G57" i="139" s="1"/>
  <c r="O57" i="139" s="1"/>
  <c r="D57" i="139"/>
  <c r="F56" i="139"/>
  <c r="E56" i="139"/>
  <c r="D56" i="139"/>
  <c r="F55" i="139"/>
  <c r="E55" i="139"/>
  <c r="D55" i="139"/>
  <c r="F54" i="139"/>
  <c r="E54" i="139"/>
  <c r="D54" i="139"/>
  <c r="F53" i="139"/>
  <c r="E53" i="139"/>
  <c r="D53" i="139"/>
  <c r="F52" i="139"/>
  <c r="E52" i="139"/>
  <c r="D52" i="139"/>
  <c r="F51" i="139"/>
  <c r="E51" i="139"/>
  <c r="D51" i="139"/>
  <c r="F50" i="139"/>
  <c r="E50" i="139"/>
  <c r="D50" i="139"/>
  <c r="F49" i="139"/>
  <c r="E49" i="139"/>
  <c r="D49" i="139"/>
  <c r="F48" i="139"/>
  <c r="E48" i="139"/>
  <c r="D48" i="139"/>
  <c r="F47" i="139"/>
  <c r="E47" i="139"/>
  <c r="D47" i="139"/>
  <c r="F46" i="139"/>
  <c r="E46" i="139"/>
  <c r="D46" i="139"/>
  <c r="F45" i="139"/>
  <c r="E45" i="139"/>
  <c r="D45" i="139"/>
  <c r="F44" i="139"/>
  <c r="E44" i="139"/>
  <c r="D44" i="139"/>
  <c r="F43" i="139"/>
  <c r="E43" i="139"/>
  <c r="D43" i="139"/>
  <c r="F42" i="139"/>
  <c r="E42" i="139"/>
  <c r="D42" i="139"/>
  <c r="F41" i="139"/>
  <c r="E41" i="139"/>
  <c r="D41" i="139"/>
  <c r="F40" i="139"/>
  <c r="E40" i="139"/>
  <c r="D40" i="139"/>
  <c r="F39" i="139"/>
  <c r="E39" i="139"/>
  <c r="D39" i="139"/>
  <c r="F38" i="139"/>
  <c r="E38" i="139"/>
  <c r="D38" i="139"/>
  <c r="F37" i="139"/>
  <c r="E37" i="139"/>
  <c r="D37" i="139"/>
  <c r="F36" i="139"/>
  <c r="E36" i="139"/>
  <c r="D36" i="139"/>
  <c r="F35" i="139"/>
  <c r="E35" i="139"/>
  <c r="D35" i="139"/>
  <c r="F34" i="139"/>
  <c r="E34" i="139"/>
  <c r="D34" i="139"/>
  <c r="F33" i="139"/>
  <c r="E33" i="139"/>
  <c r="D33" i="139"/>
  <c r="F32" i="139"/>
  <c r="E32" i="139"/>
  <c r="D32" i="139"/>
  <c r="F31" i="139"/>
  <c r="E31" i="139"/>
  <c r="D31" i="139"/>
  <c r="F30" i="139"/>
  <c r="E30" i="139"/>
  <c r="D30" i="139"/>
  <c r="F29" i="139"/>
  <c r="E29" i="139"/>
  <c r="D29" i="139"/>
  <c r="F28" i="139"/>
  <c r="E28" i="139"/>
  <c r="D28" i="139"/>
  <c r="F27" i="139"/>
  <c r="E27" i="139"/>
  <c r="D27" i="139"/>
  <c r="F26" i="139"/>
  <c r="E26" i="139"/>
  <c r="D26" i="139"/>
  <c r="F25" i="139"/>
  <c r="E25" i="139"/>
  <c r="D25" i="139"/>
  <c r="F24" i="139"/>
  <c r="E24" i="139"/>
  <c r="D24" i="139"/>
  <c r="F23" i="139"/>
  <c r="E23" i="139"/>
  <c r="D23" i="139"/>
  <c r="F22" i="139"/>
  <c r="E22" i="139"/>
  <c r="D22" i="139"/>
  <c r="F21" i="139"/>
  <c r="E21" i="139"/>
  <c r="D21" i="139"/>
  <c r="F20" i="139"/>
  <c r="E20" i="139"/>
  <c r="D20" i="139"/>
  <c r="F19" i="139"/>
  <c r="E19" i="139"/>
  <c r="D19" i="139"/>
  <c r="F18" i="139"/>
  <c r="E18" i="139"/>
  <c r="D18" i="139"/>
  <c r="F17" i="139"/>
  <c r="E17" i="139"/>
  <c r="D17" i="139"/>
  <c r="F16" i="139"/>
  <c r="E16" i="139"/>
  <c r="D16" i="139"/>
  <c r="F15" i="139"/>
  <c r="E15" i="139"/>
  <c r="D15" i="139"/>
  <c r="F14" i="139"/>
  <c r="E14" i="139"/>
  <c r="D14" i="139"/>
  <c r="F13" i="139"/>
  <c r="E13" i="139"/>
  <c r="D13" i="139"/>
  <c r="F12" i="139"/>
  <c r="E12" i="139"/>
  <c r="D12" i="139"/>
  <c r="F11" i="139"/>
  <c r="E11" i="139"/>
  <c r="D11" i="139"/>
  <c r="F10" i="139"/>
  <c r="E10" i="139"/>
  <c r="D10" i="139"/>
  <c r="F9" i="139"/>
  <c r="E9" i="139"/>
  <c r="D9" i="139"/>
  <c r="F8" i="139"/>
  <c r="E8" i="139"/>
  <c r="D8" i="139"/>
  <c r="E9" i="138"/>
  <c r="F9" i="138"/>
  <c r="G9" i="138"/>
  <c r="E10" i="138"/>
  <c r="F10" i="138"/>
  <c r="G10" i="138"/>
  <c r="E11" i="138"/>
  <c r="F11" i="138"/>
  <c r="G11" i="138"/>
  <c r="E12" i="138"/>
  <c r="F12" i="138"/>
  <c r="G12" i="138"/>
  <c r="E13" i="138"/>
  <c r="F13" i="138"/>
  <c r="G13" i="138"/>
  <c r="E14" i="138"/>
  <c r="F14" i="138"/>
  <c r="G14" i="138"/>
  <c r="E15" i="138"/>
  <c r="F15" i="138"/>
  <c r="G15" i="138"/>
  <c r="E16" i="138"/>
  <c r="F16" i="138"/>
  <c r="G16" i="138"/>
  <c r="E17" i="138"/>
  <c r="F17" i="138"/>
  <c r="G17" i="138"/>
  <c r="E18" i="138"/>
  <c r="F18" i="138"/>
  <c r="G18" i="138"/>
  <c r="E19" i="138"/>
  <c r="F19" i="138"/>
  <c r="G19" i="138"/>
  <c r="E20" i="138"/>
  <c r="F20" i="138"/>
  <c r="G20" i="138"/>
  <c r="E21" i="138"/>
  <c r="F21" i="138"/>
  <c r="G21" i="138"/>
  <c r="E22" i="138"/>
  <c r="F22" i="138"/>
  <c r="G22" i="138"/>
  <c r="E23" i="138"/>
  <c r="F23" i="138"/>
  <c r="G23" i="138"/>
  <c r="E24" i="138"/>
  <c r="F24" i="138"/>
  <c r="G24" i="138"/>
  <c r="E25" i="138"/>
  <c r="F25" i="138"/>
  <c r="G25" i="138"/>
  <c r="E26" i="138"/>
  <c r="F26" i="138"/>
  <c r="G26" i="138"/>
  <c r="E27" i="138"/>
  <c r="F27" i="138"/>
  <c r="G27" i="138"/>
  <c r="E28" i="138"/>
  <c r="F28" i="138"/>
  <c r="G28" i="138"/>
  <c r="E29" i="138"/>
  <c r="F29" i="138"/>
  <c r="G29" i="138"/>
  <c r="E30" i="138"/>
  <c r="F30" i="138"/>
  <c r="G30" i="138"/>
  <c r="E31" i="138"/>
  <c r="F31" i="138"/>
  <c r="G31" i="138"/>
  <c r="E32" i="138"/>
  <c r="F32" i="138"/>
  <c r="G32" i="138"/>
  <c r="E33" i="138"/>
  <c r="F33" i="138"/>
  <c r="G33" i="138"/>
  <c r="E34" i="138"/>
  <c r="F34" i="138"/>
  <c r="G34" i="138"/>
  <c r="E35" i="138"/>
  <c r="F35" i="138"/>
  <c r="G35" i="138"/>
  <c r="E36" i="138"/>
  <c r="F36" i="138"/>
  <c r="G36" i="138"/>
  <c r="E37" i="138"/>
  <c r="F37" i="138"/>
  <c r="G37" i="138"/>
  <c r="E38" i="138"/>
  <c r="F38" i="138"/>
  <c r="G38" i="138"/>
  <c r="E39" i="138"/>
  <c r="F39" i="138"/>
  <c r="G39" i="138"/>
  <c r="E40" i="138"/>
  <c r="F40" i="138"/>
  <c r="G40" i="138"/>
  <c r="E41" i="138"/>
  <c r="F41" i="138"/>
  <c r="G41" i="138"/>
  <c r="E42" i="138"/>
  <c r="F42" i="138"/>
  <c r="G42" i="138"/>
  <c r="E43" i="138"/>
  <c r="F43" i="138"/>
  <c r="G43" i="138"/>
  <c r="E44" i="138"/>
  <c r="F44" i="138"/>
  <c r="G44" i="138"/>
  <c r="E45" i="138"/>
  <c r="F45" i="138"/>
  <c r="G45" i="138"/>
  <c r="E46" i="138"/>
  <c r="F46" i="138"/>
  <c r="G46" i="138"/>
  <c r="E47" i="138"/>
  <c r="F47" i="138"/>
  <c r="G47" i="138"/>
  <c r="E48" i="138"/>
  <c r="F48" i="138"/>
  <c r="G48" i="138"/>
  <c r="E49" i="138"/>
  <c r="F49" i="138"/>
  <c r="G49" i="138"/>
  <c r="E50" i="138"/>
  <c r="F50" i="138"/>
  <c r="G50" i="138"/>
  <c r="E51" i="138"/>
  <c r="F51" i="138"/>
  <c r="G51" i="138"/>
  <c r="E52" i="138"/>
  <c r="F52" i="138"/>
  <c r="G52" i="138"/>
  <c r="E53" i="138"/>
  <c r="F53" i="138"/>
  <c r="G53" i="138"/>
  <c r="E54" i="138"/>
  <c r="F54" i="138"/>
  <c r="G54" i="138"/>
  <c r="E55" i="138"/>
  <c r="F55" i="138"/>
  <c r="G55" i="138"/>
  <c r="E56" i="138"/>
  <c r="F56" i="138"/>
  <c r="G56" i="138"/>
  <c r="E57" i="138"/>
  <c r="F57" i="138"/>
  <c r="G57" i="138"/>
  <c r="G8" i="138"/>
  <c r="F8" i="138"/>
  <c r="E8" i="138"/>
  <c r="J21" i="141" l="1"/>
  <c r="P21" i="141"/>
  <c r="J12" i="141"/>
  <c r="J13" i="141"/>
  <c r="P13" i="141"/>
  <c r="J20" i="141"/>
  <c r="P20" i="141"/>
  <c r="J11" i="141"/>
  <c r="J54" i="141"/>
  <c r="J42" i="141"/>
  <c r="J53" i="141"/>
  <c r="P27" i="141"/>
  <c r="J14" i="141"/>
  <c r="J40" i="141"/>
  <c r="P43" i="141"/>
  <c r="J26" i="141"/>
  <c r="J10" i="141"/>
  <c r="J22" i="141"/>
  <c r="J16" i="141"/>
  <c r="J25" i="141"/>
  <c r="J56" i="141"/>
  <c r="J38" i="141"/>
  <c r="P44" i="141"/>
  <c r="J19" i="141"/>
  <c r="J41" i="141"/>
  <c r="J36" i="141"/>
  <c r="J30" i="141"/>
  <c r="J33" i="141"/>
  <c r="J52" i="141"/>
  <c r="J32" i="141"/>
  <c r="J31" i="141"/>
  <c r="J45" i="141"/>
  <c r="J34" i="141"/>
  <c r="J9" i="141"/>
  <c r="J23" i="141"/>
  <c r="J35" i="141"/>
  <c r="J29" i="141"/>
  <c r="J37" i="141"/>
  <c r="J57" i="141"/>
  <c r="J39" i="141"/>
  <c r="J46" i="141"/>
  <c r="J47" i="141"/>
  <c r="J24" i="141"/>
  <c r="P28" i="141"/>
  <c r="J17" i="141"/>
  <c r="J18" i="141"/>
  <c r="J15" i="141"/>
  <c r="J55" i="141"/>
  <c r="J48" i="141"/>
  <c r="H58" i="141"/>
  <c r="J8" i="141"/>
  <c r="G59" i="139"/>
  <c r="O59" i="139" s="1"/>
  <c r="G47" i="139"/>
  <c r="O47" i="139" s="1"/>
  <c r="G15" i="139"/>
  <c r="O15" i="139" s="1"/>
  <c r="G23" i="139"/>
  <c r="O23" i="139" s="1"/>
  <c r="G31" i="139"/>
  <c r="O31" i="139" s="1"/>
  <c r="G39" i="139"/>
  <c r="O39" i="139" s="1"/>
  <c r="G10" i="139"/>
  <c r="O10" i="139" s="1"/>
  <c r="G18" i="139"/>
  <c r="I18" i="139" s="1"/>
  <c r="G49" i="139"/>
  <c r="I49" i="139" s="1"/>
  <c r="G30" i="139"/>
  <c r="O30" i="139" s="1"/>
  <c r="G58" i="139"/>
  <c r="O58" i="139" s="1"/>
  <c r="G16" i="139"/>
  <c r="O16" i="139" s="1"/>
  <c r="G24" i="139"/>
  <c r="O24" i="139" s="1"/>
  <c r="G32" i="139"/>
  <c r="O32" i="139" s="1"/>
  <c r="G40" i="139"/>
  <c r="O40" i="139" s="1"/>
  <c r="G48" i="139"/>
  <c r="O48" i="139" s="1"/>
  <c r="G53" i="139"/>
  <c r="O53" i="139" s="1"/>
  <c r="G14" i="139"/>
  <c r="I14" i="139" s="1"/>
  <c r="G22" i="139"/>
  <c r="I22" i="139" s="1"/>
  <c r="G38" i="139"/>
  <c r="O38" i="139" s="1"/>
  <c r="G46" i="139"/>
  <c r="I46" i="139" s="1"/>
  <c r="I47" i="139"/>
  <c r="G52" i="139"/>
  <c r="O52" i="139" s="1"/>
  <c r="G26" i="139"/>
  <c r="I26" i="139" s="1"/>
  <c r="G34" i="139"/>
  <c r="I34" i="139" s="1"/>
  <c r="G42" i="139"/>
  <c r="O42" i="139" s="1"/>
  <c r="G54" i="139"/>
  <c r="O54" i="139" s="1"/>
  <c r="E60" i="139"/>
  <c r="G8" i="139"/>
  <c r="I8" i="139" s="1"/>
  <c r="G13" i="139"/>
  <c r="I13" i="139" s="1"/>
  <c r="G21" i="139"/>
  <c r="I21" i="139" s="1"/>
  <c r="G29" i="139"/>
  <c r="O29" i="139" s="1"/>
  <c r="G37" i="139"/>
  <c r="I37" i="139" s="1"/>
  <c r="G45" i="139"/>
  <c r="O45" i="139" s="1"/>
  <c r="G9" i="139"/>
  <c r="I9" i="139" s="1"/>
  <c r="J8" i="139"/>
  <c r="L8" i="139" s="1"/>
  <c r="G11" i="139"/>
  <c r="O11" i="139" s="1"/>
  <c r="G19" i="139"/>
  <c r="O19" i="139" s="1"/>
  <c r="G27" i="139"/>
  <c r="O27" i="139" s="1"/>
  <c r="G35" i="139"/>
  <c r="O35" i="139" s="1"/>
  <c r="G43" i="139"/>
  <c r="O43" i="139" s="1"/>
  <c r="G50" i="139"/>
  <c r="I50" i="139" s="1"/>
  <c r="G55" i="139"/>
  <c r="O55" i="139" s="1"/>
  <c r="G12" i="139"/>
  <c r="O12" i="139" s="1"/>
  <c r="G17" i="139"/>
  <c r="I17" i="139" s="1"/>
  <c r="G20" i="139"/>
  <c r="O20" i="139" s="1"/>
  <c r="G25" i="139"/>
  <c r="I25" i="139" s="1"/>
  <c r="G28" i="139"/>
  <c r="O28" i="139" s="1"/>
  <c r="G33" i="139"/>
  <c r="I33" i="139" s="1"/>
  <c r="G36" i="139"/>
  <c r="O36" i="139" s="1"/>
  <c r="G41" i="139"/>
  <c r="I41" i="139" s="1"/>
  <c r="G44" i="139"/>
  <c r="O44" i="139" s="1"/>
  <c r="G51" i="139"/>
  <c r="O51" i="139" s="1"/>
  <c r="G56" i="139"/>
  <c r="O56" i="139" s="1"/>
  <c r="O22" i="139"/>
  <c r="O18" i="139"/>
  <c r="O17" i="139"/>
  <c r="I23" i="139"/>
  <c r="I39" i="139"/>
  <c r="I57" i="139"/>
  <c r="I64" i="139"/>
  <c r="F60" i="139"/>
  <c r="G60" i="139" s="1"/>
  <c r="I63" i="139"/>
  <c r="G58" i="138"/>
  <c r="F58" i="138"/>
  <c r="E58" i="138"/>
  <c r="I38" i="139" l="1"/>
  <c r="O8" i="139"/>
  <c r="I59" i="139"/>
  <c r="J58" i="141"/>
  <c r="J60" i="141" s="1"/>
  <c r="L8" i="141"/>
  <c r="N8" i="141" s="1"/>
  <c r="I10" i="139"/>
  <c r="O21" i="139"/>
  <c r="O33" i="139"/>
  <c r="I31" i="139"/>
  <c r="O50" i="139"/>
  <c r="O34" i="139"/>
  <c r="I58" i="139"/>
  <c r="O26" i="139"/>
  <c r="I30" i="139"/>
  <c r="I15" i="139"/>
  <c r="I42" i="139"/>
  <c r="O46" i="139"/>
  <c r="O41" i="139"/>
  <c r="I40" i="139"/>
  <c r="I52" i="139"/>
  <c r="O9" i="139"/>
  <c r="I16" i="139"/>
  <c r="I48" i="139"/>
  <c r="I45" i="139"/>
  <c r="I28" i="139"/>
  <c r="I55" i="139"/>
  <c r="I24" i="139"/>
  <c r="I53" i="139"/>
  <c r="I35" i="139"/>
  <c r="I51" i="139"/>
  <c r="O14" i="139"/>
  <c r="I54" i="139"/>
  <c r="O37" i="139"/>
  <c r="I56" i="139"/>
  <c r="O25" i="139"/>
  <c r="I12" i="139"/>
  <c r="I29" i="139"/>
  <c r="I32" i="139"/>
  <c r="I43" i="139"/>
  <c r="I11" i="139"/>
  <c r="I27" i="139"/>
  <c r="I44" i="139"/>
  <c r="O13" i="139"/>
  <c r="I20" i="139"/>
  <c r="I36" i="139"/>
  <c r="I19" i="139"/>
  <c r="K8" i="139"/>
  <c r="M8" i="139" s="1"/>
  <c r="D154" i="138"/>
  <c r="G68" i="138"/>
  <c r="J68" i="138" s="1"/>
  <c r="J67" i="138"/>
  <c r="A67" i="138"/>
  <c r="J66" i="138"/>
  <c r="H65" i="138"/>
  <c r="J65" i="138" s="1"/>
  <c r="M64" i="138"/>
  <c r="F64" i="138"/>
  <c r="F63" i="138"/>
  <c r="F62" i="138"/>
  <c r="H57" i="138"/>
  <c r="P57" i="138" s="1"/>
  <c r="D57" i="138"/>
  <c r="H56" i="138"/>
  <c r="P56" i="138" s="1"/>
  <c r="D56" i="138"/>
  <c r="H55" i="138"/>
  <c r="P55" i="138" s="1"/>
  <c r="D55" i="138"/>
  <c r="H54" i="138"/>
  <c r="P54" i="138" s="1"/>
  <c r="D54" i="138"/>
  <c r="H53" i="138"/>
  <c r="P53" i="138" s="1"/>
  <c r="D53" i="138"/>
  <c r="D52" i="138"/>
  <c r="H51" i="138"/>
  <c r="P51" i="138" s="1"/>
  <c r="D51" i="138"/>
  <c r="D50" i="138"/>
  <c r="D49" i="138"/>
  <c r="H48" i="138"/>
  <c r="P48" i="138" s="1"/>
  <c r="D48" i="138"/>
  <c r="H47" i="138"/>
  <c r="P47" i="138" s="1"/>
  <c r="D47" i="138"/>
  <c r="D46" i="138"/>
  <c r="D45" i="138"/>
  <c r="D44" i="138"/>
  <c r="D43" i="138"/>
  <c r="D42" i="138"/>
  <c r="D41" i="138"/>
  <c r="D40" i="138"/>
  <c r="H39" i="138"/>
  <c r="P39" i="138" s="1"/>
  <c r="D39" i="138"/>
  <c r="H38" i="138"/>
  <c r="D38" i="138"/>
  <c r="H37" i="138"/>
  <c r="P37" i="138" s="1"/>
  <c r="D37" i="138"/>
  <c r="D36" i="138"/>
  <c r="D35" i="138"/>
  <c r="D34" i="138"/>
  <c r="D33" i="138"/>
  <c r="D32" i="138"/>
  <c r="H31" i="138"/>
  <c r="P31" i="138" s="1"/>
  <c r="D31" i="138"/>
  <c r="H30" i="138"/>
  <c r="D30" i="138"/>
  <c r="H29" i="138"/>
  <c r="P29" i="138" s="1"/>
  <c r="D29" i="138"/>
  <c r="D28" i="138"/>
  <c r="D27" i="138"/>
  <c r="D26" i="138"/>
  <c r="H25" i="138"/>
  <c r="P25" i="138" s="1"/>
  <c r="D25" i="138"/>
  <c r="D24" i="138"/>
  <c r="H23" i="138"/>
  <c r="P23" i="138" s="1"/>
  <c r="D23" i="138"/>
  <c r="H22" i="138"/>
  <c r="D22" i="138"/>
  <c r="H21" i="138"/>
  <c r="J21" i="138" s="1"/>
  <c r="D21" i="138"/>
  <c r="H20" i="138"/>
  <c r="D20" i="138"/>
  <c r="D19" i="138"/>
  <c r="H18" i="138"/>
  <c r="D18" i="138"/>
  <c r="H17" i="138"/>
  <c r="P17" i="138" s="1"/>
  <c r="D17" i="138"/>
  <c r="H16" i="138"/>
  <c r="D16" i="138"/>
  <c r="H15" i="138"/>
  <c r="P15" i="138" s="1"/>
  <c r="D15" i="138"/>
  <c r="D14" i="138"/>
  <c r="D13" i="138"/>
  <c r="D12" i="138"/>
  <c r="D11" i="138"/>
  <c r="D10" i="138"/>
  <c r="D9" i="138"/>
  <c r="D8" i="138"/>
  <c r="O71" i="135"/>
  <c r="H71" i="135"/>
  <c r="J68" i="135"/>
  <c r="J67" i="135"/>
  <c r="M66" i="135"/>
  <c r="F66" i="135"/>
  <c r="F65" i="135"/>
  <c r="F64" i="135"/>
  <c r="G59" i="135"/>
  <c r="F59" i="135"/>
  <c r="E59" i="135"/>
  <c r="H59" i="135" s="1"/>
  <c r="P59" i="135" s="1"/>
  <c r="D59" i="135"/>
  <c r="G58" i="135"/>
  <c r="F58" i="135"/>
  <c r="E58" i="135"/>
  <c r="H58" i="135" s="1"/>
  <c r="P58" i="135" s="1"/>
  <c r="D58" i="135"/>
  <c r="G57" i="135"/>
  <c r="F57" i="135"/>
  <c r="E57" i="135"/>
  <c r="H57" i="135" s="1"/>
  <c r="P57" i="135" s="1"/>
  <c r="D57" i="135"/>
  <c r="G56" i="135"/>
  <c r="F56" i="135"/>
  <c r="E56" i="135"/>
  <c r="H56" i="135" s="1"/>
  <c r="P56" i="135" s="1"/>
  <c r="D56" i="135"/>
  <c r="G55" i="135"/>
  <c r="F55" i="135"/>
  <c r="E55" i="135"/>
  <c r="H55" i="135" s="1"/>
  <c r="P55" i="135" s="1"/>
  <c r="D55" i="135"/>
  <c r="G54" i="135"/>
  <c r="F54" i="135"/>
  <c r="E54" i="135"/>
  <c r="H54" i="135" s="1"/>
  <c r="D54" i="135"/>
  <c r="G53" i="135"/>
  <c r="F53" i="135"/>
  <c r="E53" i="135"/>
  <c r="H53" i="135" s="1"/>
  <c r="P53" i="135" s="1"/>
  <c r="D53" i="135"/>
  <c r="G52" i="135"/>
  <c r="H52" i="135" s="1"/>
  <c r="F52" i="135"/>
  <c r="E52" i="135"/>
  <c r="D52" i="135"/>
  <c r="P51" i="135"/>
  <c r="H51" i="135"/>
  <c r="J51" i="135" s="1"/>
  <c r="G51" i="135"/>
  <c r="F51" i="135"/>
  <c r="E51" i="135"/>
  <c r="D51" i="135"/>
  <c r="G50" i="135"/>
  <c r="F50" i="135"/>
  <c r="E50" i="135"/>
  <c r="H50" i="135" s="1"/>
  <c r="D50" i="135"/>
  <c r="G49" i="135"/>
  <c r="F49" i="135"/>
  <c r="E49" i="135"/>
  <c r="H49" i="135" s="1"/>
  <c r="D49" i="135"/>
  <c r="J49" i="135" s="1"/>
  <c r="G48" i="135"/>
  <c r="F48" i="135"/>
  <c r="E48" i="135"/>
  <c r="H48" i="135" s="1"/>
  <c r="P48" i="135" s="1"/>
  <c r="D48" i="135"/>
  <c r="G47" i="135"/>
  <c r="F47" i="135"/>
  <c r="E47" i="135"/>
  <c r="H47" i="135" s="1"/>
  <c r="D47" i="135"/>
  <c r="G46" i="135"/>
  <c r="F46" i="135"/>
  <c r="E46" i="135"/>
  <c r="H46" i="135" s="1"/>
  <c r="P46" i="135" s="1"/>
  <c r="D46" i="135"/>
  <c r="G45" i="135"/>
  <c r="F45" i="135"/>
  <c r="H45" i="135" s="1"/>
  <c r="E45" i="135"/>
  <c r="D45" i="135"/>
  <c r="P44" i="135"/>
  <c r="H44" i="135"/>
  <c r="G44" i="135"/>
  <c r="F44" i="135"/>
  <c r="E44" i="135"/>
  <c r="D44" i="135"/>
  <c r="J44" i="135" s="1"/>
  <c r="G43" i="135"/>
  <c r="F43" i="135"/>
  <c r="E43" i="135"/>
  <c r="H43" i="135" s="1"/>
  <c r="D43" i="135"/>
  <c r="H42" i="135"/>
  <c r="J42" i="135" s="1"/>
  <c r="G42" i="135"/>
  <c r="F42" i="135"/>
  <c r="E42" i="135"/>
  <c r="D42" i="135"/>
  <c r="G41" i="135"/>
  <c r="F41" i="135"/>
  <c r="E41" i="135"/>
  <c r="H41" i="135" s="1"/>
  <c r="P41" i="135" s="1"/>
  <c r="D41" i="135"/>
  <c r="J41" i="135" s="1"/>
  <c r="G40" i="135"/>
  <c r="F40" i="135"/>
  <c r="E40" i="135"/>
  <c r="H40" i="135" s="1"/>
  <c r="P40" i="135" s="1"/>
  <c r="D40" i="135"/>
  <c r="G39" i="135"/>
  <c r="F39" i="135"/>
  <c r="E39" i="135"/>
  <c r="H39" i="135" s="1"/>
  <c r="D39" i="135"/>
  <c r="G38" i="135"/>
  <c r="F38" i="135"/>
  <c r="E38" i="135"/>
  <c r="H38" i="135" s="1"/>
  <c r="P38" i="135" s="1"/>
  <c r="D38" i="135"/>
  <c r="G37" i="135"/>
  <c r="F37" i="135"/>
  <c r="E37" i="135"/>
  <c r="H37" i="135" s="1"/>
  <c r="D37" i="135"/>
  <c r="G36" i="135"/>
  <c r="F36" i="135"/>
  <c r="H36" i="135" s="1"/>
  <c r="P36" i="135" s="1"/>
  <c r="E36" i="135"/>
  <c r="D36" i="135"/>
  <c r="G35" i="135"/>
  <c r="F35" i="135"/>
  <c r="E35" i="135"/>
  <c r="H35" i="135" s="1"/>
  <c r="D35" i="135"/>
  <c r="H34" i="135"/>
  <c r="P34" i="135" s="1"/>
  <c r="G34" i="135"/>
  <c r="F34" i="135"/>
  <c r="E34" i="135"/>
  <c r="D34" i="135"/>
  <c r="J34" i="135" s="1"/>
  <c r="G33" i="135"/>
  <c r="F33" i="135"/>
  <c r="E33" i="135"/>
  <c r="H33" i="135" s="1"/>
  <c r="P33" i="135" s="1"/>
  <c r="D33" i="135"/>
  <c r="G32" i="135"/>
  <c r="F32" i="135"/>
  <c r="E32" i="135"/>
  <c r="H32" i="135" s="1"/>
  <c r="P32" i="135" s="1"/>
  <c r="D32" i="135"/>
  <c r="J32" i="135" s="1"/>
  <c r="G31" i="135"/>
  <c r="F31" i="135"/>
  <c r="E31" i="135"/>
  <c r="H31" i="135" s="1"/>
  <c r="D31" i="135"/>
  <c r="P30" i="135"/>
  <c r="H30" i="135"/>
  <c r="G30" i="135"/>
  <c r="F30" i="135"/>
  <c r="E30" i="135"/>
  <c r="D30" i="135"/>
  <c r="J30" i="135" s="1"/>
  <c r="G29" i="135"/>
  <c r="F29" i="135"/>
  <c r="E29" i="135"/>
  <c r="H29" i="135" s="1"/>
  <c r="D29" i="135"/>
  <c r="P28" i="135"/>
  <c r="H28" i="135"/>
  <c r="G28" i="135"/>
  <c r="F28" i="135"/>
  <c r="E28" i="135"/>
  <c r="D28" i="135"/>
  <c r="J28" i="135" s="1"/>
  <c r="G27" i="135"/>
  <c r="F27" i="135"/>
  <c r="E27" i="135"/>
  <c r="H27" i="135" s="1"/>
  <c r="D27" i="135"/>
  <c r="H26" i="135"/>
  <c r="P26" i="135" s="1"/>
  <c r="G26" i="135"/>
  <c r="F26" i="135"/>
  <c r="E26" i="135"/>
  <c r="D26" i="135"/>
  <c r="J26" i="135" s="1"/>
  <c r="G25" i="135"/>
  <c r="F25" i="135"/>
  <c r="E25" i="135"/>
  <c r="H25" i="135" s="1"/>
  <c r="P25" i="135" s="1"/>
  <c r="D25" i="135"/>
  <c r="G24" i="135"/>
  <c r="F24" i="135"/>
  <c r="E24" i="135"/>
  <c r="H24" i="135" s="1"/>
  <c r="P24" i="135" s="1"/>
  <c r="D24" i="135"/>
  <c r="J24" i="135" s="1"/>
  <c r="G23" i="135"/>
  <c r="F23" i="135"/>
  <c r="E23" i="135"/>
  <c r="H23" i="135" s="1"/>
  <c r="D23" i="135"/>
  <c r="P22" i="135"/>
  <c r="H22" i="135"/>
  <c r="G22" i="135"/>
  <c r="F22" i="135"/>
  <c r="E22" i="135"/>
  <c r="D22" i="135"/>
  <c r="J22" i="135" s="1"/>
  <c r="G21" i="135"/>
  <c r="F21" i="135"/>
  <c r="E21" i="135"/>
  <c r="H21" i="135" s="1"/>
  <c r="D21" i="135"/>
  <c r="H20" i="135"/>
  <c r="P20" i="135" s="1"/>
  <c r="G20" i="135"/>
  <c r="F20" i="135"/>
  <c r="E20" i="135"/>
  <c r="D20" i="135"/>
  <c r="J20" i="135" s="1"/>
  <c r="G19" i="135"/>
  <c r="F19" i="135"/>
  <c r="E19" i="135"/>
  <c r="H19" i="135" s="1"/>
  <c r="D19" i="135"/>
  <c r="G18" i="135"/>
  <c r="F18" i="135"/>
  <c r="H18" i="135" s="1"/>
  <c r="P18" i="135" s="1"/>
  <c r="E18" i="135"/>
  <c r="D18" i="135"/>
  <c r="J18" i="135" s="1"/>
  <c r="G17" i="135"/>
  <c r="F17" i="135"/>
  <c r="E17" i="135"/>
  <c r="H17" i="135" s="1"/>
  <c r="P17" i="135" s="1"/>
  <c r="D17" i="135"/>
  <c r="G16" i="135"/>
  <c r="F16" i="135"/>
  <c r="E16" i="135"/>
  <c r="H16" i="135" s="1"/>
  <c r="P16" i="135" s="1"/>
  <c r="D16" i="135"/>
  <c r="J16" i="135" s="1"/>
  <c r="G15" i="135"/>
  <c r="F15" i="135"/>
  <c r="E15" i="135"/>
  <c r="H15" i="135" s="1"/>
  <c r="D15" i="135"/>
  <c r="P14" i="135"/>
  <c r="H14" i="135"/>
  <c r="G14" i="135"/>
  <c r="F14" i="135"/>
  <c r="E14" i="135"/>
  <c r="D14" i="135"/>
  <c r="J14" i="135" s="1"/>
  <c r="G13" i="135"/>
  <c r="F13" i="135"/>
  <c r="E13" i="135"/>
  <c r="H13" i="135" s="1"/>
  <c r="D13" i="135"/>
  <c r="H12" i="135"/>
  <c r="P12" i="135" s="1"/>
  <c r="G12" i="135"/>
  <c r="F12" i="135"/>
  <c r="E12" i="135"/>
  <c r="D12" i="135"/>
  <c r="J12" i="135" s="1"/>
  <c r="G11" i="135"/>
  <c r="F11" i="135"/>
  <c r="E11" i="135"/>
  <c r="H11" i="135" s="1"/>
  <c r="D11" i="135"/>
  <c r="G10" i="135"/>
  <c r="F10" i="135"/>
  <c r="H10" i="135" s="1"/>
  <c r="P10" i="135" s="1"/>
  <c r="E10" i="135"/>
  <c r="D10" i="135"/>
  <c r="J10" i="135" s="1"/>
  <c r="G9" i="135"/>
  <c r="F9" i="135"/>
  <c r="E9" i="135"/>
  <c r="H9" i="135" s="1"/>
  <c r="P9" i="135" s="1"/>
  <c r="D9" i="135"/>
  <c r="J9" i="135" s="1"/>
  <c r="K8" i="135"/>
  <c r="H8" i="135"/>
  <c r="P8" i="135" s="1"/>
  <c r="G8" i="135"/>
  <c r="J65" i="135" s="1"/>
  <c r="F8" i="135"/>
  <c r="J64" i="135" s="1"/>
  <c r="E8" i="135"/>
  <c r="J63" i="135" s="1"/>
  <c r="D8" i="135"/>
  <c r="J8" i="135" s="1"/>
  <c r="I60" i="141" l="1"/>
  <c r="I61" i="141"/>
  <c r="H70" i="141"/>
  <c r="I62" i="141"/>
  <c r="I63" i="141"/>
  <c r="I60" i="139"/>
  <c r="I62" i="139" s="1"/>
  <c r="H64" i="139" s="1"/>
  <c r="H27" i="138"/>
  <c r="P27" i="138" s="1"/>
  <c r="H36" i="138"/>
  <c r="J36" i="138" s="1"/>
  <c r="H71" i="138"/>
  <c r="J15" i="138"/>
  <c r="H40" i="138"/>
  <c r="P40" i="138" s="1"/>
  <c r="H42" i="138"/>
  <c r="P42" i="138" s="1"/>
  <c r="H46" i="138"/>
  <c r="P46" i="138" s="1"/>
  <c r="J48" i="138"/>
  <c r="H9" i="138"/>
  <c r="P9" i="138" s="1"/>
  <c r="H33" i="138"/>
  <c r="P33" i="138" s="1"/>
  <c r="J39" i="138"/>
  <c r="J54" i="138"/>
  <c r="H11" i="138"/>
  <c r="P11" i="138" s="1"/>
  <c r="H13" i="138"/>
  <c r="P13" i="138" s="1"/>
  <c r="H24" i="138"/>
  <c r="J24" i="138" s="1"/>
  <c r="H26" i="138"/>
  <c r="P26" i="138" s="1"/>
  <c r="H28" i="138"/>
  <c r="J28" i="138" s="1"/>
  <c r="H35" i="138"/>
  <c r="P35" i="138" s="1"/>
  <c r="H44" i="138"/>
  <c r="P44" i="138" s="1"/>
  <c r="H50" i="138"/>
  <c r="P50" i="138" s="1"/>
  <c r="H52" i="138"/>
  <c r="J52" i="138" s="1"/>
  <c r="J23" i="138"/>
  <c r="J47" i="138"/>
  <c r="H19" i="138"/>
  <c r="P19" i="138" s="1"/>
  <c r="H41" i="138"/>
  <c r="P41" i="138" s="1"/>
  <c r="H45" i="138"/>
  <c r="P45" i="138" s="1"/>
  <c r="J51" i="138"/>
  <c r="J31" i="138"/>
  <c r="J61" i="138"/>
  <c r="H10" i="138"/>
  <c r="J10" i="138" s="1"/>
  <c r="H12" i="138"/>
  <c r="P12" i="138" s="1"/>
  <c r="H14" i="138"/>
  <c r="P14" i="138" s="1"/>
  <c r="J25" i="138"/>
  <c r="H32" i="138"/>
  <c r="P32" i="138" s="1"/>
  <c r="H34" i="138"/>
  <c r="P34" i="138" s="1"/>
  <c r="H43" i="138"/>
  <c r="P43" i="138" s="1"/>
  <c r="H49" i="138"/>
  <c r="J49" i="138" s="1"/>
  <c r="J53" i="138"/>
  <c r="J38" i="138"/>
  <c r="P38" i="138"/>
  <c r="J55" i="138"/>
  <c r="J57" i="138"/>
  <c r="P22" i="138"/>
  <c r="J22" i="138"/>
  <c r="J20" i="138"/>
  <c r="P20" i="138"/>
  <c r="J17" i="138"/>
  <c r="J56" i="138"/>
  <c r="P16" i="138"/>
  <c r="J16" i="138"/>
  <c r="P30" i="138"/>
  <c r="J30" i="138"/>
  <c r="P18" i="138"/>
  <c r="J18" i="138"/>
  <c r="J62" i="138"/>
  <c r="J37" i="138"/>
  <c r="J29" i="138"/>
  <c r="P21" i="138"/>
  <c r="J63" i="138"/>
  <c r="H8" i="138"/>
  <c r="K8" i="138"/>
  <c r="M8" i="138" s="1"/>
  <c r="P21" i="135"/>
  <c r="J21" i="135"/>
  <c r="P35" i="135"/>
  <c r="J35" i="135"/>
  <c r="P37" i="135"/>
  <c r="J37" i="135"/>
  <c r="P39" i="135"/>
  <c r="J39" i="135"/>
  <c r="J56" i="135"/>
  <c r="J58" i="135"/>
  <c r="J25" i="135"/>
  <c r="P43" i="135"/>
  <c r="J43" i="135"/>
  <c r="P54" i="135"/>
  <c r="J54" i="135"/>
  <c r="P23" i="135"/>
  <c r="J23" i="135"/>
  <c r="J27" i="135"/>
  <c r="P27" i="135"/>
  <c r="J36" i="135"/>
  <c r="J38" i="135"/>
  <c r="J40" i="135"/>
  <c r="P47" i="135"/>
  <c r="J47" i="135"/>
  <c r="P52" i="135"/>
  <c r="J52" i="135"/>
  <c r="J11" i="135"/>
  <c r="P11" i="135"/>
  <c r="P45" i="135"/>
  <c r="J45" i="135"/>
  <c r="J53" i="135"/>
  <c r="J55" i="135"/>
  <c r="J57" i="135"/>
  <c r="J59" i="135"/>
  <c r="P13" i="135"/>
  <c r="J13" i="135"/>
  <c r="J60" i="135" s="1"/>
  <c r="J62" i="135" s="1"/>
  <c r="P29" i="135"/>
  <c r="J29" i="135"/>
  <c r="J17" i="135"/>
  <c r="J33" i="135"/>
  <c r="J46" i="135"/>
  <c r="J48" i="135"/>
  <c r="P15" i="135"/>
  <c r="J15" i="135"/>
  <c r="J19" i="135"/>
  <c r="P19" i="135"/>
  <c r="P31" i="135"/>
  <c r="J31" i="135"/>
  <c r="P50" i="135"/>
  <c r="J50" i="135"/>
  <c r="E60" i="135"/>
  <c r="L8" i="135"/>
  <c r="N8" i="135" s="1"/>
  <c r="M8" i="135"/>
  <c r="P42" i="135"/>
  <c r="F60" i="135"/>
  <c r="G60" i="135"/>
  <c r="H60" i="135"/>
  <c r="H63" i="139" l="1"/>
  <c r="G69" i="139"/>
  <c r="H62" i="139"/>
  <c r="J45" i="138"/>
  <c r="P28" i="138"/>
  <c r="J44" i="138"/>
  <c r="P52" i="138"/>
  <c r="J42" i="138"/>
  <c r="J19" i="138"/>
  <c r="J14" i="138"/>
  <c r="J26" i="138"/>
  <c r="J12" i="138"/>
  <c r="P24" i="138"/>
  <c r="J27" i="138"/>
  <c r="P10" i="138"/>
  <c r="J11" i="138"/>
  <c r="P36" i="138"/>
  <c r="J9" i="138"/>
  <c r="J50" i="138"/>
  <c r="J43" i="138"/>
  <c r="J46" i="138"/>
  <c r="J32" i="138"/>
  <c r="J13" i="138"/>
  <c r="J34" i="138"/>
  <c r="J40" i="138"/>
  <c r="J35" i="138"/>
  <c r="J33" i="138"/>
  <c r="J41" i="138"/>
  <c r="P8" i="138"/>
  <c r="J8" i="138"/>
  <c r="H58" i="138"/>
  <c r="I62" i="135"/>
  <c r="I65" i="135"/>
  <c r="I63" i="135"/>
  <c r="H70" i="135"/>
  <c r="O72" i="135" s="1"/>
  <c r="O74" i="135" s="1"/>
  <c r="I64" i="135"/>
  <c r="L8" i="138" l="1"/>
  <c r="N8" i="138" s="1"/>
  <c r="J58" i="138"/>
  <c r="J60" i="138" s="1"/>
  <c r="F9" i="129"/>
  <c r="F10" i="129"/>
  <c r="F11" i="129"/>
  <c r="F12" i="129"/>
  <c r="F13" i="129"/>
  <c r="F14" i="129"/>
  <c r="F15" i="129"/>
  <c r="F16" i="129"/>
  <c r="F17" i="129"/>
  <c r="F18" i="129"/>
  <c r="F19" i="129"/>
  <c r="F20" i="129"/>
  <c r="F21" i="129"/>
  <c r="F22" i="129"/>
  <c r="F23" i="129"/>
  <c r="F24" i="129"/>
  <c r="F25" i="129"/>
  <c r="F26" i="129"/>
  <c r="F27" i="129"/>
  <c r="F28" i="129"/>
  <c r="F29" i="129"/>
  <c r="F30" i="129"/>
  <c r="F31" i="129"/>
  <c r="F32" i="129"/>
  <c r="F33" i="129"/>
  <c r="F34" i="129"/>
  <c r="F35" i="129"/>
  <c r="F36" i="129"/>
  <c r="F37" i="129"/>
  <c r="F38" i="129"/>
  <c r="F39" i="129"/>
  <c r="F40" i="129"/>
  <c r="F41" i="129"/>
  <c r="F42" i="129"/>
  <c r="F43" i="129"/>
  <c r="F44" i="129"/>
  <c r="F45" i="129"/>
  <c r="F46" i="129"/>
  <c r="F47" i="129"/>
  <c r="F48" i="129"/>
  <c r="F49" i="129"/>
  <c r="F50" i="129"/>
  <c r="F51" i="129"/>
  <c r="F52" i="129"/>
  <c r="F53" i="129"/>
  <c r="F54" i="129"/>
  <c r="F55" i="129"/>
  <c r="F56" i="129"/>
  <c r="F57" i="129"/>
  <c r="F58" i="129"/>
  <c r="F59" i="129"/>
  <c r="F8" i="129"/>
  <c r="E9" i="129"/>
  <c r="G9" i="129" s="1"/>
  <c r="E10" i="129"/>
  <c r="E11" i="129"/>
  <c r="E12" i="129"/>
  <c r="E13" i="129"/>
  <c r="E14" i="129"/>
  <c r="E15" i="129"/>
  <c r="E16" i="129"/>
  <c r="E17" i="129"/>
  <c r="G17" i="129" s="1"/>
  <c r="E18" i="129"/>
  <c r="E19" i="129"/>
  <c r="E20" i="129"/>
  <c r="E21" i="129"/>
  <c r="E22" i="129"/>
  <c r="E23" i="129"/>
  <c r="E24" i="129"/>
  <c r="E25" i="129"/>
  <c r="G25" i="129" s="1"/>
  <c r="E26" i="129"/>
  <c r="E27" i="129"/>
  <c r="E28" i="129"/>
  <c r="E29" i="129"/>
  <c r="E30" i="129"/>
  <c r="E31" i="129"/>
  <c r="E32" i="129"/>
  <c r="E33" i="129"/>
  <c r="G33" i="129" s="1"/>
  <c r="E34" i="129"/>
  <c r="E35" i="129"/>
  <c r="E36" i="129"/>
  <c r="E37" i="129"/>
  <c r="E38" i="129"/>
  <c r="E39" i="129"/>
  <c r="E40" i="129"/>
  <c r="E41" i="129"/>
  <c r="G41" i="129" s="1"/>
  <c r="E42" i="129"/>
  <c r="E43" i="129"/>
  <c r="E44" i="129"/>
  <c r="E45" i="129"/>
  <c r="E46" i="129"/>
  <c r="E47" i="129"/>
  <c r="E48" i="129"/>
  <c r="E49" i="129"/>
  <c r="G49" i="129" s="1"/>
  <c r="E50" i="129"/>
  <c r="E51" i="129"/>
  <c r="E52" i="129"/>
  <c r="E53" i="129"/>
  <c r="E54" i="129"/>
  <c r="E55" i="129"/>
  <c r="E56" i="129"/>
  <c r="E57" i="129"/>
  <c r="G57" i="129" s="1"/>
  <c r="E58" i="129"/>
  <c r="E59" i="129"/>
  <c r="E8" i="129"/>
  <c r="G9" i="131"/>
  <c r="G10" i="131"/>
  <c r="G11" i="131"/>
  <c r="G12" i="131"/>
  <c r="G13" i="131"/>
  <c r="G14" i="131"/>
  <c r="G15" i="131"/>
  <c r="G16" i="131"/>
  <c r="G17" i="131"/>
  <c r="G18" i="131"/>
  <c r="G19" i="131"/>
  <c r="G20" i="131"/>
  <c r="G21" i="131"/>
  <c r="G22" i="131"/>
  <c r="G23" i="131"/>
  <c r="G24" i="131"/>
  <c r="G25" i="131"/>
  <c r="G26" i="131"/>
  <c r="G27" i="131"/>
  <c r="G28" i="131"/>
  <c r="G29" i="131"/>
  <c r="G30" i="131"/>
  <c r="G31" i="131"/>
  <c r="G32" i="131"/>
  <c r="G33" i="131"/>
  <c r="G34" i="131"/>
  <c r="G35" i="131"/>
  <c r="G36" i="131"/>
  <c r="G37" i="131"/>
  <c r="G38" i="131"/>
  <c r="G39" i="131"/>
  <c r="G40" i="131"/>
  <c r="G41" i="131"/>
  <c r="G42" i="131"/>
  <c r="G43" i="131"/>
  <c r="G44" i="131"/>
  <c r="G45" i="131"/>
  <c r="G46" i="131"/>
  <c r="G47" i="131"/>
  <c r="G48" i="131"/>
  <c r="G49" i="131"/>
  <c r="G50" i="131"/>
  <c r="G51" i="131"/>
  <c r="G52" i="131"/>
  <c r="G53" i="131"/>
  <c r="G54" i="131"/>
  <c r="G55" i="131"/>
  <c r="G56" i="131"/>
  <c r="G57" i="131"/>
  <c r="G8" i="131"/>
  <c r="F9" i="131"/>
  <c r="F10" i="131"/>
  <c r="F11" i="131"/>
  <c r="F12" i="131"/>
  <c r="F13" i="131"/>
  <c r="F14" i="131"/>
  <c r="F15" i="131"/>
  <c r="F16" i="131"/>
  <c r="F17" i="131"/>
  <c r="F18" i="131"/>
  <c r="F19" i="131"/>
  <c r="F20" i="131"/>
  <c r="F21" i="131"/>
  <c r="F22" i="131"/>
  <c r="F23" i="131"/>
  <c r="F24" i="131"/>
  <c r="F25" i="131"/>
  <c r="F26" i="131"/>
  <c r="F27" i="131"/>
  <c r="F28" i="131"/>
  <c r="F29" i="131"/>
  <c r="F30" i="131"/>
  <c r="F31" i="131"/>
  <c r="F32" i="131"/>
  <c r="F33" i="131"/>
  <c r="F34" i="131"/>
  <c r="F35" i="131"/>
  <c r="F36" i="131"/>
  <c r="F37" i="131"/>
  <c r="F38" i="131"/>
  <c r="F39" i="131"/>
  <c r="F40" i="131"/>
  <c r="F41" i="131"/>
  <c r="F42" i="131"/>
  <c r="F43" i="131"/>
  <c r="F44" i="131"/>
  <c r="F45" i="131"/>
  <c r="F46" i="131"/>
  <c r="F47" i="131"/>
  <c r="F48" i="131"/>
  <c r="F49" i="131"/>
  <c r="F50" i="131"/>
  <c r="F51" i="131"/>
  <c r="F52" i="131"/>
  <c r="F53" i="131"/>
  <c r="F54" i="131"/>
  <c r="F55" i="131"/>
  <c r="F56" i="131"/>
  <c r="F57" i="131"/>
  <c r="F8" i="131"/>
  <c r="E9" i="131"/>
  <c r="E10" i="131"/>
  <c r="E11" i="131"/>
  <c r="E12" i="131"/>
  <c r="E13" i="131"/>
  <c r="E14" i="131"/>
  <c r="E15" i="131"/>
  <c r="E16" i="131"/>
  <c r="E17" i="131"/>
  <c r="E18" i="131"/>
  <c r="E19" i="131"/>
  <c r="E20" i="131"/>
  <c r="E21" i="131"/>
  <c r="E22" i="131"/>
  <c r="E23" i="131"/>
  <c r="E24" i="131"/>
  <c r="E25" i="131"/>
  <c r="E26" i="131"/>
  <c r="E27" i="131"/>
  <c r="E28" i="131"/>
  <c r="E29" i="131"/>
  <c r="E30" i="131"/>
  <c r="E31" i="131"/>
  <c r="E32" i="131"/>
  <c r="E33" i="131"/>
  <c r="E34" i="131"/>
  <c r="E35" i="131"/>
  <c r="E36" i="131"/>
  <c r="E37" i="131"/>
  <c r="E38" i="131"/>
  <c r="E39" i="131"/>
  <c r="E40" i="131"/>
  <c r="E41" i="131"/>
  <c r="E42" i="131"/>
  <c r="E43" i="131"/>
  <c r="E44" i="131"/>
  <c r="E45" i="131"/>
  <c r="E46" i="131"/>
  <c r="E47" i="131"/>
  <c r="E48" i="131"/>
  <c r="E49" i="131"/>
  <c r="E50" i="131"/>
  <c r="E51" i="131"/>
  <c r="E52" i="131"/>
  <c r="E53" i="131"/>
  <c r="E54" i="131"/>
  <c r="E55" i="131"/>
  <c r="E56" i="131"/>
  <c r="E57" i="131"/>
  <c r="E8" i="131"/>
  <c r="I60" i="138" l="1"/>
  <c r="I61" i="138"/>
  <c r="H70" i="138"/>
  <c r="I62" i="138"/>
  <c r="I63" i="138"/>
  <c r="G58" i="129"/>
  <c r="G50" i="129"/>
  <c r="G42" i="129"/>
  <c r="G34" i="129"/>
  <c r="G26" i="129"/>
  <c r="G18" i="129"/>
  <c r="G10" i="129"/>
  <c r="G47" i="129"/>
  <c r="G39" i="129"/>
  <c r="G31" i="129"/>
  <c r="G23" i="129"/>
  <c r="G15" i="129"/>
  <c r="G55" i="129"/>
  <c r="G52" i="129"/>
  <c r="G44" i="129"/>
  <c r="G36" i="129"/>
  <c r="G28" i="129"/>
  <c r="G20" i="129"/>
  <c r="G12" i="129"/>
  <c r="G59" i="129"/>
  <c r="G51" i="129"/>
  <c r="G43" i="129"/>
  <c r="G35" i="129"/>
  <c r="G27" i="129"/>
  <c r="G19" i="129"/>
  <c r="G11" i="129"/>
  <c r="G54" i="129"/>
  <c r="G46" i="129"/>
  <c r="G38" i="129"/>
  <c r="G30" i="129"/>
  <c r="G22" i="129"/>
  <c r="G14" i="129"/>
  <c r="G53" i="129"/>
  <c r="G45" i="129"/>
  <c r="G37" i="129"/>
  <c r="G29" i="129"/>
  <c r="G21" i="129"/>
  <c r="G13" i="129"/>
  <c r="G56" i="129"/>
  <c r="G48" i="129"/>
  <c r="G40" i="129"/>
  <c r="G32" i="129"/>
  <c r="G24" i="129"/>
  <c r="G16" i="129"/>
  <c r="E58" i="131"/>
  <c r="F58" i="131"/>
  <c r="H57" i="131" l="1"/>
  <c r="P57" i="131" s="1"/>
  <c r="D57" i="131"/>
  <c r="J57" i="131" l="1"/>
  <c r="D154" i="131" l="1"/>
  <c r="G68" i="131"/>
  <c r="J68" i="131" s="1"/>
  <c r="J67" i="131"/>
  <c r="A67" i="131"/>
  <c r="J66" i="131"/>
  <c r="H65" i="131"/>
  <c r="J65" i="131" s="1"/>
  <c r="M64" i="131"/>
  <c r="F64" i="131"/>
  <c r="F63" i="131"/>
  <c r="F62" i="131"/>
  <c r="D56" i="131"/>
  <c r="D55" i="131"/>
  <c r="D54" i="131"/>
  <c r="D53" i="131"/>
  <c r="D52" i="131"/>
  <c r="D51" i="131"/>
  <c r="D50" i="131"/>
  <c r="H49" i="131"/>
  <c r="D49" i="131"/>
  <c r="D48" i="131"/>
  <c r="D47" i="131"/>
  <c r="D46" i="131"/>
  <c r="D45" i="131"/>
  <c r="D44" i="131"/>
  <c r="D43" i="131"/>
  <c r="D42" i="131"/>
  <c r="D41" i="131"/>
  <c r="D40" i="131"/>
  <c r="D39" i="131"/>
  <c r="D38" i="131"/>
  <c r="D37" i="131"/>
  <c r="D36" i="131"/>
  <c r="D35" i="131"/>
  <c r="D34" i="131"/>
  <c r="D33" i="131"/>
  <c r="D32" i="131"/>
  <c r="D31" i="131"/>
  <c r="D30" i="131"/>
  <c r="D29" i="131"/>
  <c r="D28" i="131"/>
  <c r="D27" i="131"/>
  <c r="D26" i="131"/>
  <c r="D25" i="131"/>
  <c r="D24" i="131"/>
  <c r="D23" i="131"/>
  <c r="D22" i="131"/>
  <c r="D21" i="131"/>
  <c r="D20" i="131"/>
  <c r="D19" i="131"/>
  <c r="D18" i="131"/>
  <c r="D17" i="131"/>
  <c r="D16" i="131"/>
  <c r="D15" i="131"/>
  <c r="D14" i="131"/>
  <c r="D13" i="131"/>
  <c r="D12" i="131"/>
  <c r="D11" i="131"/>
  <c r="D10" i="131"/>
  <c r="D9" i="131"/>
  <c r="K8" i="131"/>
  <c r="D8" i="131"/>
  <c r="L65" i="129"/>
  <c r="I67" i="129"/>
  <c r="G70" i="129" s="1"/>
  <c r="I66" i="129"/>
  <c r="F65" i="129"/>
  <c r="F64" i="129"/>
  <c r="D59" i="129"/>
  <c r="D58" i="129"/>
  <c r="D57" i="129"/>
  <c r="D56" i="129"/>
  <c r="D55" i="129"/>
  <c r="D54" i="129"/>
  <c r="D53" i="129"/>
  <c r="D52" i="129"/>
  <c r="D51" i="129"/>
  <c r="D50" i="129"/>
  <c r="D49" i="129"/>
  <c r="D48" i="129"/>
  <c r="D47" i="129"/>
  <c r="D46" i="129"/>
  <c r="D45" i="129"/>
  <c r="D44" i="129"/>
  <c r="D43" i="129"/>
  <c r="D42" i="129"/>
  <c r="D41" i="129"/>
  <c r="D40" i="129"/>
  <c r="D39" i="129"/>
  <c r="D38" i="129"/>
  <c r="D37" i="129"/>
  <c r="D36" i="129"/>
  <c r="D35" i="129"/>
  <c r="D34" i="129"/>
  <c r="D33" i="129"/>
  <c r="D32" i="129"/>
  <c r="D31" i="129"/>
  <c r="D30" i="129"/>
  <c r="D29" i="129"/>
  <c r="D28" i="129"/>
  <c r="D27" i="129"/>
  <c r="D26" i="129"/>
  <c r="D25" i="129"/>
  <c r="D24" i="129"/>
  <c r="D23" i="129"/>
  <c r="D22" i="129"/>
  <c r="D21" i="129"/>
  <c r="D20" i="129"/>
  <c r="D19" i="129"/>
  <c r="D18" i="129"/>
  <c r="D17" i="129"/>
  <c r="D16" i="129"/>
  <c r="D15" i="129"/>
  <c r="D14" i="129"/>
  <c r="D13" i="129"/>
  <c r="D12" i="129"/>
  <c r="D11" i="129"/>
  <c r="D10" i="129"/>
  <c r="D9" i="129"/>
  <c r="J8" i="129"/>
  <c r="D8" i="129"/>
  <c r="D153" i="127"/>
  <c r="G67" i="127"/>
  <c r="J67" i="127" s="1"/>
  <c r="J66" i="127"/>
  <c r="A66" i="127"/>
  <c r="J65" i="127"/>
  <c r="H64" i="127"/>
  <c r="J64" i="127" s="1"/>
  <c r="M63" i="127"/>
  <c r="F63" i="127"/>
  <c r="F62" i="127"/>
  <c r="F61" i="127"/>
  <c r="G56" i="127"/>
  <c r="F56" i="127"/>
  <c r="E56" i="127"/>
  <c r="D56" i="127"/>
  <c r="G55" i="127"/>
  <c r="F55" i="127"/>
  <c r="E55" i="127"/>
  <c r="D55" i="127"/>
  <c r="G54" i="127"/>
  <c r="F54" i="127"/>
  <c r="E54" i="127"/>
  <c r="D54" i="127"/>
  <c r="G53" i="127"/>
  <c r="F53" i="127"/>
  <c r="E53" i="127"/>
  <c r="D53" i="127"/>
  <c r="G52" i="127"/>
  <c r="F52" i="127"/>
  <c r="E52" i="127"/>
  <c r="D52" i="127"/>
  <c r="G51" i="127"/>
  <c r="F51" i="127"/>
  <c r="E51" i="127"/>
  <c r="D51" i="127"/>
  <c r="G50" i="127"/>
  <c r="F50" i="127"/>
  <c r="E50" i="127"/>
  <c r="D50" i="127"/>
  <c r="G49" i="127"/>
  <c r="F49" i="127"/>
  <c r="E49" i="127"/>
  <c r="D49" i="127"/>
  <c r="G48" i="127"/>
  <c r="F48" i="127"/>
  <c r="E48" i="127"/>
  <c r="D48" i="127"/>
  <c r="G47" i="127"/>
  <c r="F47" i="127"/>
  <c r="E47" i="127"/>
  <c r="D47" i="127"/>
  <c r="G46" i="127"/>
  <c r="F46" i="127"/>
  <c r="E46" i="127"/>
  <c r="D46" i="127"/>
  <c r="G45" i="127"/>
  <c r="F45" i="127"/>
  <c r="E45" i="127"/>
  <c r="D45" i="127"/>
  <c r="G44" i="127"/>
  <c r="F44" i="127"/>
  <c r="E44" i="127"/>
  <c r="D44" i="127"/>
  <c r="G43" i="127"/>
  <c r="F43" i="127"/>
  <c r="E43" i="127"/>
  <c r="D43" i="127"/>
  <c r="G42" i="127"/>
  <c r="F42" i="127"/>
  <c r="E42" i="127"/>
  <c r="D42" i="127"/>
  <c r="G41" i="127"/>
  <c r="F41" i="127"/>
  <c r="E41" i="127"/>
  <c r="D41" i="127"/>
  <c r="G40" i="127"/>
  <c r="F40" i="127"/>
  <c r="E40" i="127"/>
  <c r="D40" i="127"/>
  <c r="G39" i="127"/>
  <c r="F39" i="127"/>
  <c r="E39" i="127"/>
  <c r="D39" i="127"/>
  <c r="G38" i="127"/>
  <c r="F38" i="127"/>
  <c r="E38" i="127"/>
  <c r="D38" i="127"/>
  <c r="G37" i="127"/>
  <c r="F37" i="127"/>
  <c r="E37" i="127"/>
  <c r="D37" i="127"/>
  <c r="G36" i="127"/>
  <c r="F36" i="127"/>
  <c r="E36" i="127"/>
  <c r="D36" i="127"/>
  <c r="G35" i="127"/>
  <c r="F35" i="127"/>
  <c r="E35" i="127"/>
  <c r="D35" i="127"/>
  <c r="G34" i="127"/>
  <c r="F34" i="127"/>
  <c r="E34" i="127"/>
  <c r="D34" i="127"/>
  <c r="G33" i="127"/>
  <c r="F33" i="127"/>
  <c r="E33" i="127"/>
  <c r="D33" i="127"/>
  <c r="G32" i="127"/>
  <c r="F32" i="127"/>
  <c r="E32" i="127"/>
  <c r="D32" i="127"/>
  <c r="G31" i="127"/>
  <c r="F31" i="127"/>
  <c r="E31" i="127"/>
  <c r="D31" i="127"/>
  <c r="G30" i="127"/>
  <c r="F30" i="127"/>
  <c r="E30" i="127"/>
  <c r="D30" i="127"/>
  <c r="G29" i="127"/>
  <c r="F29" i="127"/>
  <c r="E29" i="127"/>
  <c r="D29" i="127"/>
  <c r="G28" i="127"/>
  <c r="F28" i="127"/>
  <c r="E28" i="127"/>
  <c r="D28" i="127"/>
  <c r="G27" i="127"/>
  <c r="F27" i="127"/>
  <c r="E27" i="127"/>
  <c r="D27" i="127"/>
  <c r="G26" i="127"/>
  <c r="F26" i="127"/>
  <c r="E26" i="127"/>
  <c r="D26" i="127"/>
  <c r="G25" i="127"/>
  <c r="F25" i="127"/>
  <c r="E25" i="127"/>
  <c r="D25" i="127"/>
  <c r="G24" i="127"/>
  <c r="F24" i="127"/>
  <c r="E24" i="127"/>
  <c r="D24" i="127"/>
  <c r="G23" i="127"/>
  <c r="F23" i="127"/>
  <c r="E23" i="127"/>
  <c r="D23" i="127"/>
  <c r="G22" i="127"/>
  <c r="F22" i="127"/>
  <c r="E22" i="127"/>
  <c r="D22" i="127"/>
  <c r="G21" i="127"/>
  <c r="F21" i="127"/>
  <c r="E21" i="127"/>
  <c r="D21" i="127"/>
  <c r="G20" i="127"/>
  <c r="F20" i="127"/>
  <c r="E20" i="127"/>
  <c r="D20" i="127"/>
  <c r="G19" i="127"/>
  <c r="F19" i="127"/>
  <c r="E19" i="127"/>
  <c r="D19" i="127"/>
  <c r="G18" i="127"/>
  <c r="F18" i="127"/>
  <c r="E18" i="127"/>
  <c r="D18" i="127"/>
  <c r="G17" i="127"/>
  <c r="F17" i="127"/>
  <c r="E17" i="127"/>
  <c r="D17" i="127"/>
  <c r="G16" i="127"/>
  <c r="F16" i="127"/>
  <c r="E16" i="127"/>
  <c r="D16" i="127"/>
  <c r="G15" i="127"/>
  <c r="F15" i="127"/>
  <c r="E15" i="127"/>
  <c r="D15" i="127"/>
  <c r="G14" i="127"/>
  <c r="F14" i="127"/>
  <c r="E14" i="127"/>
  <c r="D14" i="127"/>
  <c r="G13" i="127"/>
  <c r="F13" i="127"/>
  <c r="E13" i="127"/>
  <c r="D13" i="127"/>
  <c r="G12" i="127"/>
  <c r="F12" i="127"/>
  <c r="E12" i="127"/>
  <c r="D12" i="127"/>
  <c r="G11" i="127"/>
  <c r="F11" i="127"/>
  <c r="E11" i="127"/>
  <c r="D11" i="127"/>
  <c r="G10" i="127"/>
  <c r="F10" i="127"/>
  <c r="E10" i="127"/>
  <c r="D10" i="127"/>
  <c r="G9" i="127"/>
  <c r="F9" i="127"/>
  <c r="E9" i="127"/>
  <c r="D9" i="127"/>
  <c r="G8" i="127"/>
  <c r="F8" i="127"/>
  <c r="E8" i="127"/>
  <c r="K8" i="127" s="1"/>
  <c r="D8" i="127"/>
  <c r="F64" i="125"/>
  <c r="G8" i="125"/>
  <c r="G9" i="125"/>
  <c r="G10" i="125"/>
  <c r="G11" i="125"/>
  <c r="G12" i="125"/>
  <c r="G13" i="125"/>
  <c r="G14" i="125"/>
  <c r="G15" i="125"/>
  <c r="G16" i="125"/>
  <c r="G17" i="125"/>
  <c r="G18" i="125"/>
  <c r="G19" i="125"/>
  <c r="G20" i="125"/>
  <c r="G21" i="125"/>
  <c r="G22" i="125"/>
  <c r="G23" i="125"/>
  <c r="G24" i="125"/>
  <c r="G25" i="125"/>
  <c r="G26" i="125"/>
  <c r="G27" i="125"/>
  <c r="G28" i="125"/>
  <c r="G29" i="125"/>
  <c r="G30" i="125"/>
  <c r="G31" i="125"/>
  <c r="G32" i="125"/>
  <c r="G33" i="125"/>
  <c r="G34" i="125"/>
  <c r="G35" i="125"/>
  <c r="G36" i="125"/>
  <c r="G37" i="125"/>
  <c r="G38" i="125"/>
  <c r="G39" i="125"/>
  <c r="G40" i="125"/>
  <c r="G41" i="125"/>
  <c r="G42" i="125"/>
  <c r="G43" i="125"/>
  <c r="G44" i="125"/>
  <c r="G45" i="125"/>
  <c r="G46" i="125"/>
  <c r="G47" i="125"/>
  <c r="G48" i="125"/>
  <c r="G49" i="125"/>
  <c r="G50" i="125"/>
  <c r="G51" i="125"/>
  <c r="G52" i="125"/>
  <c r="G53" i="125"/>
  <c r="G54" i="125"/>
  <c r="G55" i="125"/>
  <c r="G56" i="125"/>
  <c r="G57" i="125"/>
  <c r="G58" i="125"/>
  <c r="G59" i="125"/>
  <c r="E9" i="125"/>
  <c r="E10" i="125"/>
  <c r="E11" i="125"/>
  <c r="E12" i="125"/>
  <c r="E13" i="125"/>
  <c r="E14" i="125"/>
  <c r="E15" i="125"/>
  <c r="E16" i="125"/>
  <c r="E17" i="125"/>
  <c r="E18" i="125"/>
  <c r="E19" i="125"/>
  <c r="E20" i="125"/>
  <c r="E21" i="125"/>
  <c r="E22" i="125"/>
  <c r="E23" i="125"/>
  <c r="E24" i="125"/>
  <c r="E25" i="125"/>
  <c r="E26" i="125"/>
  <c r="E27" i="125"/>
  <c r="E28" i="125"/>
  <c r="E29" i="125"/>
  <c r="E30" i="125"/>
  <c r="E31" i="125"/>
  <c r="E32" i="125"/>
  <c r="E33" i="125"/>
  <c r="E34" i="125"/>
  <c r="E35" i="125"/>
  <c r="E36" i="125"/>
  <c r="E37" i="125"/>
  <c r="E38" i="125"/>
  <c r="E39" i="125"/>
  <c r="E40" i="125"/>
  <c r="E41" i="125"/>
  <c r="E42" i="125"/>
  <c r="E43" i="125"/>
  <c r="E44" i="125"/>
  <c r="E45" i="125"/>
  <c r="E46" i="125"/>
  <c r="E47" i="125"/>
  <c r="E48" i="125"/>
  <c r="E49" i="125"/>
  <c r="E50" i="125"/>
  <c r="E51" i="125"/>
  <c r="E52" i="125"/>
  <c r="E53" i="125"/>
  <c r="E54" i="125"/>
  <c r="E55" i="125"/>
  <c r="E56" i="125"/>
  <c r="E57" i="125"/>
  <c r="E58" i="125"/>
  <c r="E59" i="125"/>
  <c r="F9" i="125"/>
  <c r="F10" i="125"/>
  <c r="F11" i="125"/>
  <c r="F12" i="125"/>
  <c r="F13" i="125"/>
  <c r="F14" i="125"/>
  <c r="F15" i="125"/>
  <c r="F16" i="125"/>
  <c r="F17" i="125"/>
  <c r="F18" i="125"/>
  <c r="F19" i="125"/>
  <c r="F20" i="125"/>
  <c r="F21" i="125"/>
  <c r="F22" i="125"/>
  <c r="F23" i="125"/>
  <c r="F24" i="125"/>
  <c r="F25" i="125"/>
  <c r="F26" i="125"/>
  <c r="F27" i="125"/>
  <c r="F28" i="125"/>
  <c r="F29" i="125"/>
  <c r="F30" i="125"/>
  <c r="F31" i="125"/>
  <c r="F32" i="125"/>
  <c r="F33" i="125"/>
  <c r="F34" i="125"/>
  <c r="F35" i="125"/>
  <c r="F36" i="125"/>
  <c r="F37" i="125"/>
  <c r="F38" i="125"/>
  <c r="F39" i="125"/>
  <c r="F40" i="125"/>
  <c r="F41" i="125"/>
  <c r="F42" i="125"/>
  <c r="F43" i="125"/>
  <c r="F44" i="125"/>
  <c r="F45" i="125"/>
  <c r="F46" i="125"/>
  <c r="F47" i="125"/>
  <c r="F48" i="125"/>
  <c r="F49" i="125"/>
  <c r="F50" i="125"/>
  <c r="F51" i="125"/>
  <c r="F52" i="125"/>
  <c r="F53" i="125"/>
  <c r="F54" i="125"/>
  <c r="F55" i="125"/>
  <c r="F56" i="125"/>
  <c r="F57" i="125"/>
  <c r="F58" i="125"/>
  <c r="F59" i="125"/>
  <c r="F8" i="125"/>
  <c r="O35" i="129" l="1"/>
  <c r="J61" i="131"/>
  <c r="J62" i="131"/>
  <c r="J63" i="131"/>
  <c r="H46" i="131"/>
  <c r="P46" i="131" s="1"/>
  <c r="H71" i="131"/>
  <c r="H52" i="131"/>
  <c r="P52" i="131" s="1"/>
  <c r="H18" i="131"/>
  <c r="P18" i="131" s="1"/>
  <c r="H23" i="131"/>
  <c r="P23" i="131" s="1"/>
  <c r="H24" i="131"/>
  <c r="J24" i="131" s="1"/>
  <c r="H26" i="131"/>
  <c r="P26" i="131" s="1"/>
  <c r="H30" i="131"/>
  <c r="P30" i="131" s="1"/>
  <c r="H34" i="131"/>
  <c r="P34" i="131" s="1"/>
  <c r="H39" i="131"/>
  <c r="J39" i="131" s="1"/>
  <c r="H40" i="131"/>
  <c r="J40" i="131" s="1"/>
  <c r="H42" i="131"/>
  <c r="P42" i="131" s="1"/>
  <c r="H14" i="131"/>
  <c r="P14" i="131" s="1"/>
  <c r="H22" i="131"/>
  <c r="P22" i="131" s="1"/>
  <c r="H17" i="131"/>
  <c r="P17" i="131" s="1"/>
  <c r="H38" i="131"/>
  <c r="P38" i="131" s="1"/>
  <c r="H55" i="131"/>
  <c r="P55" i="131" s="1"/>
  <c r="H10" i="131"/>
  <c r="P10" i="131" s="1"/>
  <c r="H33" i="131"/>
  <c r="P33" i="131" s="1"/>
  <c r="H11" i="131"/>
  <c r="J11" i="131" s="1"/>
  <c r="H12" i="131"/>
  <c r="J12" i="131" s="1"/>
  <c r="H21" i="131"/>
  <c r="P21" i="131" s="1"/>
  <c r="H27" i="131"/>
  <c r="J27" i="131" s="1"/>
  <c r="H28" i="131"/>
  <c r="J28" i="131" s="1"/>
  <c r="H37" i="131"/>
  <c r="P37" i="131" s="1"/>
  <c r="H43" i="131"/>
  <c r="P43" i="131" s="1"/>
  <c r="H44" i="131"/>
  <c r="J44" i="131" s="1"/>
  <c r="J49" i="131"/>
  <c r="H16" i="127"/>
  <c r="P16" i="127" s="1"/>
  <c r="H18" i="127"/>
  <c r="P18" i="127" s="1"/>
  <c r="H20" i="127"/>
  <c r="J20" i="127" s="1"/>
  <c r="H24" i="127"/>
  <c r="P24" i="127" s="1"/>
  <c r="H27" i="127"/>
  <c r="P27" i="127" s="1"/>
  <c r="H36" i="127"/>
  <c r="P36" i="127" s="1"/>
  <c r="H42" i="127"/>
  <c r="P42" i="127" s="1"/>
  <c r="H44" i="127"/>
  <c r="P44" i="127" s="1"/>
  <c r="H52" i="127"/>
  <c r="P52" i="127" s="1"/>
  <c r="H54" i="127"/>
  <c r="P54" i="127" s="1"/>
  <c r="H9" i="131"/>
  <c r="P9" i="131" s="1"/>
  <c r="H15" i="131"/>
  <c r="J15" i="131" s="1"/>
  <c r="H16" i="131"/>
  <c r="J16" i="131" s="1"/>
  <c r="H25" i="131"/>
  <c r="P25" i="131" s="1"/>
  <c r="H31" i="131"/>
  <c r="J31" i="131" s="1"/>
  <c r="H32" i="131"/>
  <c r="J32" i="131" s="1"/>
  <c r="H41" i="131"/>
  <c r="P41" i="131" s="1"/>
  <c r="H47" i="131"/>
  <c r="P47" i="131" s="1"/>
  <c r="H48" i="131"/>
  <c r="J48" i="131" s="1"/>
  <c r="H50" i="131"/>
  <c r="P50" i="131" s="1"/>
  <c r="H51" i="131"/>
  <c r="P51" i="131" s="1"/>
  <c r="H53" i="131"/>
  <c r="P53" i="131" s="1"/>
  <c r="H54" i="131"/>
  <c r="P54" i="131" s="1"/>
  <c r="H8" i="131"/>
  <c r="H13" i="131"/>
  <c r="P13" i="131" s="1"/>
  <c r="H19" i="131"/>
  <c r="J19" i="131" s="1"/>
  <c r="H20" i="131"/>
  <c r="P20" i="131" s="1"/>
  <c r="H29" i="131"/>
  <c r="P29" i="131" s="1"/>
  <c r="H35" i="131"/>
  <c r="P35" i="131" s="1"/>
  <c r="H36" i="131"/>
  <c r="P36" i="131" s="1"/>
  <c r="H45" i="131"/>
  <c r="P45" i="131" s="1"/>
  <c r="H56" i="131"/>
  <c r="P56" i="131" s="1"/>
  <c r="M8" i="131"/>
  <c r="G58" i="131"/>
  <c r="H23" i="127"/>
  <c r="P23" i="127" s="1"/>
  <c r="H21" i="127"/>
  <c r="J21" i="127" s="1"/>
  <c r="H47" i="127"/>
  <c r="P47" i="127" s="1"/>
  <c r="H49" i="127"/>
  <c r="H70" i="127"/>
  <c r="L8" i="129"/>
  <c r="O12" i="129"/>
  <c r="I36" i="129"/>
  <c r="O52" i="129"/>
  <c r="O54" i="129"/>
  <c r="O58" i="129"/>
  <c r="O42" i="129"/>
  <c r="O33" i="129"/>
  <c r="O10" i="129"/>
  <c r="O28" i="129"/>
  <c r="H44" i="125"/>
  <c r="H12" i="125"/>
  <c r="H54" i="125"/>
  <c r="O44" i="129"/>
  <c r="I50" i="129"/>
  <c r="H52" i="125"/>
  <c r="H28" i="125"/>
  <c r="H20" i="125"/>
  <c r="O17" i="129"/>
  <c r="H36" i="125"/>
  <c r="G8" i="129"/>
  <c r="O8" i="129" s="1"/>
  <c r="I9" i="129"/>
  <c r="O34" i="129"/>
  <c r="I11" i="129"/>
  <c r="O27" i="129"/>
  <c r="O43" i="129"/>
  <c r="O45" i="129"/>
  <c r="O22" i="129"/>
  <c r="O26" i="129"/>
  <c r="I51" i="129"/>
  <c r="O18" i="129"/>
  <c r="O20" i="129"/>
  <c r="O30" i="129"/>
  <c r="I49" i="129"/>
  <c r="O37" i="129"/>
  <c r="O47" i="129"/>
  <c r="O13" i="129"/>
  <c r="O41" i="129"/>
  <c r="O29" i="129"/>
  <c r="O31" i="129"/>
  <c r="O19" i="129"/>
  <c r="O38" i="129"/>
  <c r="O40" i="129"/>
  <c r="O46" i="129"/>
  <c r="O48" i="129"/>
  <c r="O14" i="129"/>
  <c r="O23" i="129"/>
  <c r="O53" i="129"/>
  <c r="O55" i="129"/>
  <c r="O57" i="129"/>
  <c r="O59" i="129"/>
  <c r="O16" i="129"/>
  <c r="O25" i="129"/>
  <c r="H14" i="127"/>
  <c r="J14" i="127" s="1"/>
  <c r="H30" i="127"/>
  <c r="P30" i="127" s="1"/>
  <c r="H11" i="127"/>
  <c r="P11" i="127" s="1"/>
  <c r="H15" i="127"/>
  <c r="J15" i="127" s="1"/>
  <c r="H31" i="127"/>
  <c r="J31" i="127" s="1"/>
  <c r="H33" i="127"/>
  <c r="P33" i="127" s="1"/>
  <c r="H39" i="127"/>
  <c r="J39" i="127" s="1"/>
  <c r="H51" i="127"/>
  <c r="P51" i="127" s="1"/>
  <c r="H45" i="127"/>
  <c r="J45" i="127" s="1"/>
  <c r="J47" i="127"/>
  <c r="H38" i="127"/>
  <c r="P38" i="127" s="1"/>
  <c r="H40" i="127"/>
  <c r="P40" i="127" s="1"/>
  <c r="H56" i="127"/>
  <c r="P56" i="127" s="1"/>
  <c r="G57" i="127"/>
  <c r="H29" i="127"/>
  <c r="P29" i="127" s="1"/>
  <c r="H22" i="127"/>
  <c r="J22" i="127" s="1"/>
  <c r="H28" i="127"/>
  <c r="P28" i="127" s="1"/>
  <c r="H37" i="127"/>
  <c r="J37" i="127" s="1"/>
  <c r="H46" i="127"/>
  <c r="P46" i="127" s="1"/>
  <c r="H48" i="127"/>
  <c r="H55" i="127"/>
  <c r="P55" i="127" s="1"/>
  <c r="H13" i="127"/>
  <c r="P13" i="127" s="1"/>
  <c r="H17" i="127"/>
  <c r="P17" i="127" s="1"/>
  <c r="H41" i="127"/>
  <c r="P41" i="127" s="1"/>
  <c r="H53" i="127"/>
  <c r="J53" i="127" s="1"/>
  <c r="H32" i="127"/>
  <c r="P32" i="127" s="1"/>
  <c r="H34" i="127"/>
  <c r="P34" i="127" s="1"/>
  <c r="H43" i="127"/>
  <c r="P43" i="127" s="1"/>
  <c r="H12" i="127"/>
  <c r="J12" i="127" s="1"/>
  <c r="F57" i="127"/>
  <c r="H25" i="127"/>
  <c r="P25" i="127" s="1"/>
  <c r="I63" i="129"/>
  <c r="H10" i="127"/>
  <c r="P10" i="127" s="1"/>
  <c r="H19" i="127"/>
  <c r="P19" i="127" s="1"/>
  <c r="H26" i="127"/>
  <c r="P26" i="127" s="1"/>
  <c r="H35" i="127"/>
  <c r="P35" i="127" s="1"/>
  <c r="I64" i="129"/>
  <c r="E57" i="127"/>
  <c r="H9" i="127"/>
  <c r="P9" i="127" s="1"/>
  <c r="H50" i="127"/>
  <c r="P50" i="127" s="1"/>
  <c r="O15" i="129"/>
  <c r="O24" i="129"/>
  <c r="O39" i="129"/>
  <c r="J61" i="127"/>
  <c r="O32" i="129"/>
  <c r="J62" i="127"/>
  <c r="M8" i="127"/>
  <c r="H8" i="127"/>
  <c r="J49" i="127"/>
  <c r="J60" i="127"/>
  <c r="E60" i="129"/>
  <c r="F60" i="129"/>
  <c r="H22" i="125"/>
  <c r="H55" i="125"/>
  <c r="H47" i="125"/>
  <c r="H39" i="125"/>
  <c r="H31" i="125"/>
  <c r="H23" i="125"/>
  <c r="H15" i="125"/>
  <c r="H46" i="125"/>
  <c r="H38" i="125"/>
  <c r="H30" i="125"/>
  <c r="H14" i="125"/>
  <c r="H59" i="125"/>
  <c r="H51" i="125"/>
  <c r="H43" i="125"/>
  <c r="H35" i="125"/>
  <c r="H27" i="125"/>
  <c r="H19" i="125"/>
  <c r="H11" i="125"/>
  <c r="H53" i="125"/>
  <c r="H45" i="125"/>
  <c r="H37" i="125"/>
  <c r="H29" i="125"/>
  <c r="H21" i="125"/>
  <c r="H13" i="125"/>
  <c r="H58" i="125"/>
  <c r="H50" i="125"/>
  <c r="H42" i="125"/>
  <c r="H34" i="125"/>
  <c r="H26" i="125"/>
  <c r="H18" i="125"/>
  <c r="H10" i="125"/>
  <c r="H57" i="125"/>
  <c r="H49" i="125"/>
  <c r="H41" i="125"/>
  <c r="H33" i="125"/>
  <c r="H25" i="125"/>
  <c r="H17" i="125"/>
  <c r="H9" i="125"/>
  <c r="H56" i="125"/>
  <c r="H48" i="125"/>
  <c r="H40" i="125"/>
  <c r="H32" i="125"/>
  <c r="H24" i="125"/>
  <c r="H16" i="125"/>
  <c r="G60" i="125"/>
  <c r="G60" i="129" l="1"/>
  <c r="I35" i="129"/>
  <c r="I14" i="129"/>
  <c r="P14" i="127"/>
  <c r="J52" i="131"/>
  <c r="J32" i="127"/>
  <c r="P22" i="127"/>
  <c r="P20" i="127"/>
  <c r="I45" i="129"/>
  <c r="H58" i="131"/>
  <c r="P27" i="131"/>
  <c r="J47" i="131"/>
  <c r="P40" i="131"/>
  <c r="J21" i="131"/>
  <c r="J42" i="131"/>
  <c r="P19" i="131"/>
  <c r="J46" i="131"/>
  <c r="P31" i="131"/>
  <c r="P11" i="131"/>
  <c r="J23" i="131"/>
  <c r="J26" i="131"/>
  <c r="J51" i="131"/>
  <c r="P32" i="131"/>
  <c r="J29" i="131"/>
  <c r="J30" i="131"/>
  <c r="P16" i="131"/>
  <c r="J18" i="131"/>
  <c r="J13" i="131"/>
  <c r="P15" i="131"/>
  <c r="J17" i="131"/>
  <c r="J44" i="127"/>
  <c r="P31" i="127"/>
  <c r="P48" i="131"/>
  <c r="I34" i="129"/>
  <c r="J10" i="131"/>
  <c r="J27" i="127"/>
  <c r="P24" i="131"/>
  <c r="J24" i="127"/>
  <c r="I44" i="129"/>
  <c r="P39" i="131"/>
  <c r="J35" i="131"/>
  <c r="J43" i="131"/>
  <c r="J16" i="127"/>
  <c r="J52" i="127"/>
  <c r="J54" i="131"/>
  <c r="P45" i="127"/>
  <c r="J45" i="131"/>
  <c r="J38" i="131"/>
  <c r="J22" i="131"/>
  <c r="J34" i="131"/>
  <c r="J14" i="131"/>
  <c r="J18" i="127"/>
  <c r="P21" i="127"/>
  <c r="J20" i="131"/>
  <c r="J9" i="131"/>
  <c r="J37" i="131"/>
  <c r="P28" i="131"/>
  <c r="P12" i="131"/>
  <c r="J17" i="127"/>
  <c r="J11" i="127"/>
  <c r="J36" i="131"/>
  <c r="J8" i="131"/>
  <c r="J55" i="131"/>
  <c r="J33" i="131"/>
  <c r="J36" i="127"/>
  <c r="J23" i="127"/>
  <c r="J25" i="131"/>
  <c r="P8" i="131"/>
  <c r="J50" i="131"/>
  <c r="P44" i="131"/>
  <c r="J56" i="131"/>
  <c r="P37" i="127"/>
  <c r="J30" i="127"/>
  <c r="J54" i="127"/>
  <c r="J42" i="127"/>
  <c r="J41" i="131"/>
  <c r="J53" i="131"/>
  <c r="I43" i="129"/>
  <c r="O36" i="129"/>
  <c r="I27" i="129"/>
  <c r="J41" i="127"/>
  <c r="J51" i="127"/>
  <c r="P53" i="127"/>
  <c r="J38" i="127"/>
  <c r="O51" i="129"/>
  <c r="I54" i="129"/>
  <c r="I8" i="129"/>
  <c r="K8" i="129" s="1"/>
  <c r="M8" i="129" s="1"/>
  <c r="I42" i="129"/>
  <c r="I16" i="129"/>
  <c r="O9" i="129"/>
  <c r="I33" i="129"/>
  <c r="I58" i="129"/>
  <c r="I52" i="129"/>
  <c r="I12" i="129"/>
  <c r="I41" i="129"/>
  <c r="I25" i="129"/>
  <c r="I17" i="129"/>
  <c r="I28" i="129"/>
  <c r="I30" i="129"/>
  <c r="I20" i="129"/>
  <c r="I37" i="129"/>
  <c r="O11" i="129"/>
  <c r="I18" i="129"/>
  <c r="I23" i="129"/>
  <c r="I15" i="129"/>
  <c r="I10" i="129"/>
  <c r="O50" i="129"/>
  <c r="I53" i="129"/>
  <c r="I40" i="129"/>
  <c r="I19" i="129"/>
  <c r="I26" i="129"/>
  <c r="I22" i="129"/>
  <c r="I39" i="129"/>
  <c r="I59" i="129"/>
  <c r="I48" i="129"/>
  <c r="I29" i="129"/>
  <c r="I57" i="129"/>
  <c r="I46" i="129"/>
  <c r="I13" i="129"/>
  <c r="I47" i="129"/>
  <c r="I21" i="129"/>
  <c r="O21" i="129"/>
  <c r="I38" i="129"/>
  <c r="I55" i="129"/>
  <c r="I31" i="129"/>
  <c r="J13" i="127"/>
  <c r="J29" i="127"/>
  <c r="P39" i="127"/>
  <c r="P12" i="127"/>
  <c r="P15" i="127"/>
  <c r="J9" i="127"/>
  <c r="J33" i="127"/>
  <c r="J46" i="127"/>
  <c r="J34" i="127"/>
  <c r="J35" i="127"/>
  <c r="J48" i="127"/>
  <c r="P48" i="127"/>
  <c r="J43" i="127"/>
  <c r="J50" i="127"/>
  <c r="J28" i="127"/>
  <c r="J25" i="127"/>
  <c r="J55" i="127"/>
  <c r="J56" i="127"/>
  <c r="J19" i="127"/>
  <c r="J40" i="127"/>
  <c r="J26" i="127"/>
  <c r="I24" i="129"/>
  <c r="O56" i="129"/>
  <c r="I56" i="129"/>
  <c r="I32" i="129"/>
  <c r="H57" i="127"/>
  <c r="P8" i="127"/>
  <c r="J8" i="127"/>
  <c r="J10" i="127"/>
  <c r="D9" i="125"/>
  <c r="D10" i="125"/>
  <c r="D11" i="125"/>
  <c r="D12" i="125"/>
  <c r="D13" i="125"/>
  <c r="D14" i="125"/>
  <c r="D15" i="125"/>
  <c r="D16" i="125"/>
  <c r="D17" i="125"/>
  <c r="D18" i="125"/>
  <c r="D19" i="125"/>
  <c r="D20" i="125"/>
  <c r="D21" i="125"/>
  <c r="D22" i="125"/>
  <c r="D23" i="125"/>
  <c r="D24" i="125"/>
  <c r="D25" i="125"/>
  <c r="D26" i="125"/>
  <c r="D27" i="125"/>
  <c r="D28" i="125"/>
  <c r="D29" i="125"/>
  <c r="D30" i="125"/>
  <c r="D31" i="125"/>
  <c r="D32" i="125"/>
  <c r="D33" i="125"/>
  <c r="D34" i="125"/>
  <c r="D35" i="125"/>
  <c r="D36" i="125"/>
  <c r="D37" i="125"/>
  <c r="D38" i="125"/>
  <c r="D39" i="125"/>
  <c r="D40" i="125"/>
  <c r="D41" i="125"/>
  <c r="D42" i="125"/>
  <c r="D43" i="125"/>
  <c r="D44" i="125"/>
  <c r="D45" i="125"/>
  <c r="D46" i="125"/>
  <c r="D47" i="125"/>
  <c r="D48" i="125"/>
  <c r="D49" i="125"/>
  <c r="D50" i="125"/>
  <c r="D51" i="125"/>
  <c r="D52" i="125"/>
  <c r="D53" i="125"/>
  <c r="D54" i="125"/>
  <c r="D55" i="125"/>
  <c r="D56" i="125"/>
  <c r="D57" i="125"/>
  <c r="D58" i="125"/>
  <c r="D59" i="125"/>
  <c r="D8" i="125"/>
  <c r="J68" i="125"/>
  <c r="H71" i="125" s="1"/>
  <c r="J67" i="125"/>
  <c r="M66" i="125"/>
  <c r="F66" i="125"/>
  <c r="F65" i="125"/>
  <c r="E8" i="125"/>
  <c r="J63" i="125" l="1"/>
  <c r="L8" i="131"/>
  <c r="N8" i="131" s="1"/>
  <c r="J58" i="131"/>
  <c r="J60" i="131" s="1"/>
  <c r="I60" i="131" s="1"/>
  <c r="I60" i="129"/>
  <c r="I62" i="129" s="1"/>
  <c r="G69" i="129" s="1"/>
  <c r="J57" i="127"/>
  <c r="J59" i="127" s="1"/>
  <c r="L8" i="127"/>
  <c r="N8" i="127" s="1"/>
  <c r="J64" i="125"/>
  <c r="H8" i="125"/>
  <c r="K8" i="125"/>
  <c r="M8" i="125" s="1"/>
  <c r="P58" i="125"/>
  <c r="P38" i="125"/>
  <c r="P40" i="125"/>
  <c r="P42" i="125"/>
  <c r="P46" i="125"/>
  <c r="P48" i="125"/>
  <c r="P50" i="125"/>
  <c r="P54" i="125"/>
  <c r="P57" i="125"/>
  <c r="P56" i="125"/>
  <c r="P10" i="125"/>
  <c r="P14" i="125"/>
  <c r="P30" i="125"/>
  <c r="P32" i="125"/>
  <c r="P59" i="125"/>
  <c r="P13" i="125"/>
  <c r="P26" i="125"/>
  <c r="J28" i="125"/>
  <c r="P22" i="125"/>
  <c r="P15" i="125"/>
  <c r="P17" i="125"/>
  <c r="P19" i="125"/>
  <c r="P23" i="125"/>
  <c r="P53" i="125"/>
  <c r="P12" i="125"/>
  <c r="J44" i="125"/>
  <c r="J52" i="125"/>
  <c r="P34" i="125"/>
  <c r="J65" i="125"/>
  <c r="P25" i="125"/>
  <c r="P27" i="125"/>
  <c r="P29" i="125"/>
  <c r="P21" i="125"/>
  <c r="P36" i="125"/>
  <c r="F60" i="125"/>
  <c r="P16" i="125"/>
  <c r="P31" i="125"/>
  <c r="P33" i="125"/>
  <c r="P35" i="125"/>
  <c r="P37" i="125"/>
  <c r="P9" i="125"/>
  <c r="P11" i="125"/>
  <c r="P18" i="125"/>
  <c r="J20" i="125"/>
  <c r="P39" i="125"/>
  <c r="P41" i="125"/>
  <c r="P43" i="125"/>
  <c r="P45" i="125"/>
  <c r="P47" i="125"/>
  <c r="J49" i="125"/>
  <c r="P24" i="125"/>
  <c r="J51" i="125"/>
  <c r="P55" i="125"/>
  <c r="J40" i="125"/>
  <c r="J42" i="125"/>
  <c r="E60" i="125"/>
  <c r="E9" i="123"/>
  <c r="F9" i="123"/>
  <c r="G9" i="123"/>
  <c r="E10" i="123"/>
  <c r="F10" i="123"/>
  <c r="G10" i="123"/>
  <c r="E11" i="123"/>
  <c r="F11" i="123"/>
  <c r="G11" i="123"/>
  <c r="E12" i="123"/>
  <c r="F12" i="123"/>
  <c r="G12" i="123"/>
  <c r="E13" i="123"/>
  <c r="F13" i="123"/>
  <c r="G13" i="123"/>
  <c r="E14" i="123"/>
  <c r="F14" i="123"/>
  <c r="G14" i="123"/>
  <c r="E15" i="123"/>
  <c r="F15" i="123"/>
  <c r="G15" i="123"/>
  <c r="E16" i="123"/>
  <c r="F16" i="123"/>
  <c r="G16" i="123"/>
  <c r="E17" i="123"/>
  <c r="F17" i="123"/>
  <c r="G17" i="123"/>
  <c r="E18" i="123"/>
  <c r="F18" i="123"/>
  <c r="G18" i="123"/>
  <c r="E19" i="123"/>
  <c r="F19" i="123"/>
  <c r="G19" i="123"/>
  <c r="E20" i="123"/>
  <c r="F20" i="123"/>
  <c r="G20" i="123"/>
  <c r="E21" i="123"/>
  <c r="F21" i="123"/>
  <c r="G21" i="123"/>
  <c r="E22" i="123"/>
  <c r="F22" i="123"/>
  <c r="G22" i="123"/>
  <c r="E23" i="123"/>
  <c r="F23" i="123"/>
  <c r="G23" i="123"/>
  <c r="E24" i="123"/>
  <c r="F24" i="123"/>
  <c r="G24" i="123"/>
  <c r="E25" i="123"/>
  <c r="F25" i="123"/>
  <c r="G25" i="123"/>
  <c r="E26" i="123"/>
  <c r="F26" i="123"/>
  <c r="G26" i="123"/>
  <c r="E27" i="123"/>
  <c r="F27" i="123"/>
  <c r="G27" i="123"/>
  <c r="E28" i="123"/>
  <c r="F28" i="123"/>
  <c r="G28" i="123"/>
  <c r="E29" i="123"/>
  <c r="F29" i="123"/>
  <c r="G29" i="123"/>
  <c r="E30" i="123"/>
  <c r="F30" i="123"/>
  <c r="G30" i="123"/>
  <c r="E31" i="123"/>
  <c r="F31" i="123"/>
  <c r="G31" i="123"/>
  <c r="E32" i="123"/>
  <c r="F32" i="123"/>
  <c r="G32" i="123"/>
  <c r="E33" i="123"/>
  <c r="F33" i="123"/>
  <c r="G33" i="123"/>
  <c r="E34" i="123"/>
  <c r="F34" i="123"/>
  <c r="G34" i="123"/>
  <c r="E35" i="123"/>
  <c r="F35" i="123"/>
  <c r="G35" i="123"/>
  <c r="E36" i="123"/>
  <c r="F36" i="123"/>
  <c r="G36" i="123"/>
  <c r="E37" i="123"/>
  <c r="F37" i="123"/>
  <c r="G37" i="123"/>
  <c r="E38" i="123"/>
  <c r="F38" i="123"/>
  <c r="G38" i="123"/>
  <c r="E39" i="123"/>
  <c r="F39" i="123"/>
  <c r="G39" i="123"/>
  <c r="E40" i="123"/>
  <c r="F40" i="123"/>
  <c r="G40" i="123"/>
  <c r="E41" i="123"/>
  <c r="F41" i="123"/>
  <c r="G41" i="123"/>
  <c r="E42" i="123"/>
  <c r="F42" i="123"/>
  <c r="G42" i="123"/>
  <c r="E43" i="123"/>
  <c r="F43" i="123"/>
  <c r="G43" i="123"/>
  <c r="E44" i="123"/>
  <c r="F44" i="123"/>
  <c r="G44" i="123"/>
  <c r="E45" i="123"/>
  <c r="F45" i="123"/>
  <c r="G45" i="123"/>
  <c r="E46" i="123"/>
  <c r="F46" i="123"/>
  <c r="G46" i="123"/>
  <c r="E47" i="123"/>
  <c r="F47" i="123"/>
  <c r="G47" i="123"/>
  <c r="E48" i="123"/>
  <c r="F48" i="123"/>
  <c r="G48" i="123"/>
  <c r="E49" i="123"/>
  <c r="F49" i="123"/>
  <c r="G49" i="123"/>
  <c r="E50" i="123"/>
  <c r="F50" i="123"/>
  <c r="G50" i="123"/>
  <c r="E51" i="123"/>
  <c r="F51" i="123"/>
  <c r="G51" i="123"/>
  <c r="E52" i="123"/>
  <c r="F52" i="123"/>
  <c r="G52" i="123"/>
  <c r="E53" i="123"/>
  <c r="F53" i="123"/>
  <c r="G53" i="123"/>
  <c r="E54" i="123"/>
  <c r="F54" i="123"/>
  <c r="G54" i="123"/>
  <c r="E55" i="123"/>
  <c r="F55" i="123"/>
  <c r="G55" i="123"/>
  <c r="E56" i="123"/>
  <c r="F56" i="123"/>
  <c r="G56" i="123"/>
  <c r="E8" i="123"/>
  <c r="K8" i="123" s="1"/>
  <c r="G8" i="123"/>
  <c r="F8" i="123"/>
  <c r="D153" i="123"/>
  <c r="G67" i="123"/>
  <c r="J67" i="123" s="1"/>
  <c r="J66" i="123"/>
  <c r="A66" i="123"/>
  <c r="J65" i="123"/>
  <c r="H64" i="123"/>
  <c r="J64" i="123" s="1"/>
  <c r="M63" i="123"/>
  <c r="F63" i="123"/>
  <c r="F62" i="123"/>
  <c r="F61" i="123"/>
  <c r="D56" i="123"/>
  <c r="D55" i="123"/>
  <c r="D54" i="123"/>
  <c r="D53" i="123"/>
  <c r="D52" i="123"/>
  <c r="D51" i="123"/>
  <c r="D50" i="123"/>
  <c r="D49" i="123"/>
  <c r="D48" i="123"/>
  <c r="D47" i="123"/>
  <c r="D46" i="123"/>
  <c r="D45" i="123"/>
  <c r="D44" i="123"/>
  <c r="D43" i="123"/>
  <c r="D42" i="123"/>
  <c r="D41" i="123"/>
  <c r="D40" i="123"/>
  <c r="D39" i="123"/>
  <c r="D38" i="123"/>
  <c r="D37" i="123"/>
  <c r="D36" i="123"/>
  <c r="D35" i="123"/>
  <c r="D34" i="123"/>
  <c r="D33" i="123"/>
  <c r="D32" i="123"/>
  <c r="D31" i="123"/>
  <c r="D30" i="123"/>
  <c r="D29" i="123"/>
  <c r="D28" i="123"/>
  <c r="D27" i="123"/>
  <c r="D26" i="123"/>
  <c r="D25" i="123"/>
  <c r="D24" i="123"/>
  <c r="D23" i="123"/>
  <c r="D22" i="123"/>
  <c r="D21" i="123"/>
  <c r="D20" i="123"/>
  <c r="D19" i="123"/>
  <c r="D18" i="123"/>
  <c r="D17" i="123"/>
  <c r="D16" i="123"/>
  <c r="D15" i="123"/>
  <c r="D14" i="123"/>
  <c r="D13" i="123"/>
  <c r="D12" i="123"/>
  <c r="D11" i="123"/>
  <c r="D10" i="123"/>
  <c r="D9" i="123"/>
  <c r="D8" i="123"/>
  <c r="E9" i="121"/>
  <c r="F9" i="121"/>
  <c r="G9" i="121"/>
  <c r="E10" i="121"/>
  <c r="F10" i="121"/>
  <c r="G10" i="121"/>
  <c r="E11" i="121"/>
  <c r="F11" i="121"/>
  <c r="G11" i="121"/>
  <c r="E12" i="121"/>
  <c r="F12" i="121"/>
  <c r="G12" i="121"/>
  <c r="E13" i="121"/>
  <c r="F13" i="121"/>
  <c r="G13" i="121"/>
  <c r="E14" i="121"/>
  <c r="F14" i="121"/>
  <c r="G14" i="121"/>
  <c r="E15" i="121"/>
  <c r="F15" i="121"/>
  <c r="G15" i="121"/>
  <c r="E16" i="121"/>
  <c r="F16" i="121"/>
  <c r="G16" i="121"/>
  <c r="E17" i="121"/>
  <c r="F17" i="121"/>
  <c r="G17" i="121"/>
  <c r="E18" i="121"/>
  <c r="F18" i="121"/>
  <c r="G18" i="121"/>
  <c r="E19" i="121"/>
  <c r="F19" i="121"/>
  <c r="G19" i="121"/>
  <c r="E20" i="121"/>
  <c r="F20" i="121"/>
  <c r="G20" i="121"/>
  <c r="E21" i="121"/>
  <c r="F21" i="121"/>
  <c r="G21" i="121"/>
  <c r="E22" i="121"/>
  <c r="F22" i="121"/>
  <c r="G22" i="121"/>
  <c r="E23" i="121"/>
  <c r="F23" i="121"/>
  <c r="G23" i="121"/>
  <c r="E24" i="121"/>
  <c r="F24" i="121"/>
  <c r="G24" i="121"/>
  <c r="E25" i="121"/>
  <c r="F25" i="121"/>
  <c r="G25" i="121"/>
  <c r="E26" i="121"/>
  <c r="F26" i="121"/>
  <c r="G26" i="121"/>
  <c r="E27" i="121"/>
  <c r="F27" i="121"/>
  <c r="G27" i="121"/>
  <c r="E28" i="121"/>
  <c r="F28" i="121"/>
  <c r="G28" i="121"/>
  <c r="E29" i="121"/>
  <c r="F29" i="121"/>
  <c r="G29" i="121"/>
  <c r="E30" i="121"/>
  <c r="F30" i="121"/>
  <c r="G30" i="121"/>
  <c r="E31" i="121"/>
  <c r="F31" i="121"/>
  <c r="G31" i="121"/>
  <c r="E32" i="121"/>
  <c r="F32" i="121"/>
  <c r="G32" i="121"/>
  <c r="E33" i="121"/>
  <c r="F33" i="121"/>
  <c r="G33" i="121"/>
  <c r="E34" i="121"/>
  <c r="F34" i="121"/>
  <c r="G34" i="121"/>
  <c r="E35" i="121"/>
  <c r="F35" i="121"/>
  <c r="G35" i="121"/>
  <c r="E36" i="121"/>
  <c r="F36" i="121"/>
  <c r="G36" i="121"/>
  <c r="E37" i="121"/>
  <c r="F37" i="121"/>
  <c r="G37" i="121"/>
  <c r="E38" i="121"/>
  <c r="F38" i="121"/>
  <c r="G38" i="121"/>
  <c r="E39" i="121"/>
  <c r="F39" i="121"/>
  <c r="G39" i="121"/>
  <c r="E40" i="121"/>
  <c r="F40" i="121"/>
  <c r="G40" i="121"/>
  <c r="E41" i="121"/>
  <c r="F41" i="121"/>
  <c r="G41" i="121"/>
  <c r="E42" i="121"/>
  <c r="F42" i="121"/>
  <c r="G42" i="121"/>
  <c r="E43" i="121"/>
  <c r="F43" i="121"/>
  <c r="G43" i="121"/>
  <c r="E44" i="121"/>
  <c r="F44" i="121"/>
  <c r="G44" i="121"/>
  <c r="E45" i="121"/>
  <c r="F45" i="121"/>
  <c r="G45" i="121"/>
  <c r="E46" i="121"/>
  <c r="F46" i="121"/>
  <c r="G46" i="121"/>
  <c r="E47" i="121"/>
  <c r="F47" i="121"/>
  <c r="G47" i="121"/>
  <c r="E48" i="121"/>
  <c r="F48" i="121"/>
  <c r="G48" i="121"/>
  <c r="E49" i="121"/>
  <c r="F49" i="121"/>
  <c r="G49" i="121"/>
  <c r="E50" i="121"/>
  <c r="F50" i="121"/>
  <c r="G50" i="121"/>
  <c r="E51" i="121"/>
  <c r="F51" i="121"/>
  <c r="G51" i="121"/>
  <c r="E52" i="121"/>
  <c r="F52" i="121"/>
  <c r="G52" i="121"/>
  <c r="E53" i="121"/>
  <c r="F53" i="121"/>
  <c r="G53" i="121"/>
  <c r="E54" i="121"/>
  <c r="F54" i="121"/>
  <c r="G54" i="121"/>
  <c r="E55" i="121"/>
  <c r="F55" i="121"/>
  <c r="G55" i="121"/>
  <c r="E56" i="121"/>
  <c r="F56" i="121"/>
  <c r="G56" i="121"/>
  <c r="G8" i="121"/>
  <c r="F8" i="121"/>
  <c r="E8" i="121"/>
  <c r="H17" i="123" l="1"/>
  <c r="P17" i="123" s="1"/>
  <c r="H25" i="123"/>
  <c r="P25" i="123" s="1"/>
  <c r="H10" i="123"/>
  <c r="P10" i="123" s="1"/>
  <c r="I63" i="131"/>
  <c r="H9" i="123"/>
  <c r="P9" i="123" s="1"/>
  <c r="I61" i="131"/>
  <c r="H46" i="123"/>
  <c r="P46" i="123" s="1"/>
  <c r="H23" i="123"/>
  <c r="P23" i="123" s="1"/>
  <c r="H70" i="131"/>
  <c r="I62" i="131"/>
  <c r="H64" i="129"/>
  <c r="H63" i="129"/>
  <c r="H62" i="129"/>
  <c r="H49" i="123"/>
  <c r="J49" i="123" s="1"/>
  <c r="H33" i="123"/>
  <c r="P33" i="123" s="1"/>
  <c r="H30" i="123"/>
  <c r="P30" i="123" s="1"/>
  <c r="H27" i="123"/>
  <c r="J27" i="123" s="1"/>
  <c r="H22" i="123"/>
  <c r="P22" i="123" s="1"/>
  <c r="H14" i="123"/>
  <c r="P14" i="123" s="1"/>
  <c r="I59" i="127"/>
  <c r="H69" i="127"/>
  <c r="I61" i="127"/>
  <c r="I60" i="127"/>
  <c r="I62" i="127"/>
  <c r="J36" i="125"/>
  <c r="J14" i="125"/>
  <c r="J13" i="125"/>
  <c r="J59" i="125"/>
  <c r="J56" i="125"/>
  <c r="J38" i="125"/>
  <c r="J48" i="125"/>
  <c r="J32" i="125"/>
  <c r="J58" i="125"/>
  <c r="J46" i="125"/>
  <c r="J57" i="125"/>
  <c r="J50" i="125"/>
  <c r="J37" i="125"/>
  <c r="J54" i="125"/>
  <c r="P51" i="125"/>
  <c r="J30" i="125"/>
  <c r="J45" i="125"/>
  <c r="J10" i="125"/>
  <c r="J19" i="125"/>
  <c r="J12" i="125"/>
  <c r="J26" i="125"/>
  <c r="P28" i="125"/>
  <c r="J24" i="125"/>
  <c r="J21" i="125"/>
  <c r="J17" i="125"/>
  <c r="J55" i="125"/>
  <c r="P44" i="125"/>
  <c r="J47" i="125"/>
  <c r="J25" i="125"/>
  <c r="J22" i="125"/>
  <c r="J23" i="125"/>
  <c r="J41" i="125"/>
  <c r="J53" i="125"/>
  <c r="P52" i="125"/>
  <c r="J43" i="125"/>
  <c r="J15" i="125"/>
  <c r="J35" i="125"/>
  <c r="J34" i="125"/>
  <c r="J33" i="125"/>
  <c r="J11" i="125"/>
  <c r="J39" i="125"/>
  <c r="J31" i="125"/>
  <c r="J9" i="125"/>
  <c r="J29" i="125"/>
  <c r="P20" i="125"/>
  <c r="J18" i="125"/>
  <c r="J27" i="125"/>
  <c r="J16" i="125"/>
  <c r="P8" i="125"/>
  <c r="H60" i="125"/>
  <c r="J8" i="125"/>
  <c r="H54" i="123"/>
  <c r="P54" i="123" s="1"/>
  <c r="H38" i="123"/>
  <c r="P38" i="123" s="1"/>
  <c r="H35" i="123"/>
  <c r="P35" i="123" s="1"/>
  <c r="H70" i="123"/>
  <c r="H31" i="123"/>
  <c r="J31" i="123" s="1"/>
  <c r="H52" i="123"/>
  <c r="P52" i="123" s="1"/>
  <c r="H18" i="123"/>
  <c r="P18" i="123" s="1"/>
  <c r="H16" i="123"/>
  <c r="P16" i="123" s="1"/>
  <c r="H13" i="123"/>
  <c r="P13" i="123" s="1"/>
  <c r="H48" i="123"/>
  <c r="P48" i="123" s="1"/>
  <c r="H50" i="123"/>
  <c r="P50" i="123" s="1"/>
  <c r="H56" i="123"/>
  <c r="P56" i="123" s="1"/>
  <c r="H42" i="123"/>
  <c r="P42" i="123" s="1"/>
  <c r="H41" i="123"/>
  <c r="P41" i="123" s="1"/>
  <c r="J10" i="123"/>
  <c r="H8" i="123"/>
  <c r="P8" i="123" s="1"/>
  <c r="G57" i="123"/>
  <c r="J60" i="123"/>
  <c r="H19" i="123"/>
  <c r="P19" i="123" s="1"/>
  <c r="J25" i="123"/>
  <c r="H34" i="123"/>
  <c r="P34" i="123" s="1"/>
  <c r="H36" i="123"/>
  <c r="P36" i="123" s="1"/>
  <c r="H40" i="123"/>
  <c r="P40" i="123" s="1"/>
  <c r="J46" i="123"/>
  <c r="H29" i="123"/>
  <c r="P29" i="123" s="1"/>
  <c r="H20" i="123"/>
  <c r="P20" i="123" s="1"/>
  <c r="H24" i="123"/>
  <c r="P24" i="123" s="1"/>
  <c r="H39" i="123"/>
  <c r="J39" i="123" s="1"/>
  <c r="H21" i="123"/>
  <c r="P21" i="123" s="1"/>
  <c r="H11" i="123"/>
  <c r="P11" i="123" s="1"/>
  <c r="J17" i="123"/>
  <c r="H26" i="123"/>
  <c r="P26" i="123" s="1"/>
  <c r="H37" i="123"/>
  <c r="P37" i="123" s="1"/>
  <c r="H43" i="123"/>
  <c r="P43" i="123" s="1"/>
  <c r="H45" i="123"/>
  <c r="P45" i="123" s="1"/>
  <c r="H47" i="123"/>
  <c r="P47" i="123" s="1"/>
  <c r="H12" i="123"/>
  <c r="J12" i="123" s="1"/>
  <c r="H44" i="123"/>
  <c r="P44" i="123" s="1"/>
  <c r="H15" i="123"/>
  <c r="J15" i="123" s="1"/>
  <c r="H28" i="123"/>
  <c r="P28" i="123" s="1"/>
  <c r="H32" i="123"/>
  <c r="P32" i="123" s="1"/>
  <c r="H51" i="123"/>
  <c r="P51" i="123" s="1"/>
  <c r="H53" i="123"/>
  <c r="P53" i="123" s="1"/>
  <c r="H55" i="123"/>
  <c r="P55" i="123" s="1"/>
  <c r="P27" i="123"/>
  <c r="J61" i="123"/>
  <c r="M8" i="123"/>
  <c r="J62" i="123"/>
  <c r="J14" i="123"/>
  <c r="E57" i="123"/>
  <c r="F57" i="123"/>
  <c r="D153" i="121"/>
  <c r="G67" i="121"/>
  <c r="J67" i="121" s="1"/>
  <c r="J66" i="121"/>
  <c r="A66" i="121"/>
  <c r="J65" i="121"/>
  <c r="H64" i="121"/>
  <c r="J64" i="121" s="1"/>
  <c r="M63" i="121"/>
  <c r="F63" i="121"/>
  <c r="F62" i="121"/>
  <c r="F61" i="121"/>
  <c r="D56" i="121"/>
  <c r="D55" i="121"/>
  <c r="D54" i="121"/>
  <c r="D53" i="121"/>
  <c r="D52" i="121"/>
  <c r="H51" i="121"/>
  <c r="P51" i="121" s="1"/>
  <c r="D51" i="121"/>
  <c r="H50" i="121"/>
  <c r="D50" i="121"/>
  <c r="H49" i="121"/>
  <c r="D49" i="121"/>
  <c r="D48" i="121"/>
  <c r="H47" i="121"/>
  <c r="P47" i="121" s="1"/>
  <c r="D47" i="121"/>
  <c r="D46" i="121"/>
  <c r="H45" i="121"/>
  <c r="D45" i="121"/>
  <c r="H44" i="121"/>
  <c r="D44" i="121"/>
  <c r="D43" i="121"/>
  <c r="D42" i="121"/>
  <c r="H41" i="121"/>
  <c r="P41" i="121" s="1"/>
  <c r="D41" i="121"/>
  <c r="D40" i="121"/>
  <c r="H39" i="121"/>
  <c r="P39" i="121" s="1"/>
  <c r="D39" i="121"/>
  <c r="H38" i="121"/>
  <c r="P38" i="121" s="1"/>
  <c r="D38" i="121"/>
  <c r="H37" i="121"/>
  <c r="D37" i="121"/>
  <c r="D36" i="121"/>
  <c r="D35" i="121"/>
  <c r="H34" i="121"/>
  <c r="P34" i="121" s="1"/>
  <c r="D34" i="121"/>
  <c r="D33" i="121"/>
  <c r="H32" i="121"/>
  <c r="P32" i="121" s="1"/>
  <c r="D32" i="121"/>
  <c r="D31" i="121"/>
  <c r="H30" i="121"/>
  <c r="D30" i="121"/>
  <c r="H29" i="121"/>
  <c r="D29" i="121"/>
  <c r="H28" i="121"/>
  <c r="D28" i="121"/>
  <c r="D27" i="121"/>
  <c r="D26" i="121"/>
  <c r="H25" i="121"/>
  <c r="P25" i="121" s="1"/>
  <c r="D25" i="121"/>
  <c r="D24" i="121"/>
  <c r="H23" i="121"/>
  <c r="P23" i="121" s="1"/>
  <c r="D23" i="121"/>
  <c r="H22" i="121"/>
  <c r="P22" i="121" s="1"/>
  <c r="D22" i="121"/>
  <c r="H21" i="121"/>
  <c r="P21" i="121" s="1"/>
  <c r="D21" i="121"/>
  <c r="D20" i="121"/>
  <c r="D19" i="121"/>
  <c r="H18" i="121"/>
  <c r="P18" i="121" s="1"/>
  <c r="D18" i="121"/>
  <c r="D17" i="121"/>
  <c r="H16" i="121"/>
  <c r="P16" i="121" s="1"/>
  <c r="D16" i="121"/>
  <c r="D15" i="121"/>
  <c r="H14" i="121"/>
  <c r="P14" i="121" s="1"/>
  <c r="D14" i="121"/>
  <c r="H13" i="121"/>
  <c r="P13" i="121" s="1"/>
  <c r="D13" i="121"/>
  <c r="H12" i="121"/>
  <c r="D12" i="121"/>
  <c r="D11" i="121"/>
  <c r="G57" i="121"/>
  <c r="D10" i="121"/>
  <c r="H9" i="121"/>
  <c r="P9" i="121" s="1"/>
  <c r="D9" i="121"/>
  <c r="K8" i="121"/>
  <c r="D8" i="121"/>
  <c r="D153" i="120"/>
  <c r="G67" i="120"/>
  <c r="J67" i="120" s="1"/>
  <c r="J66" i="120"/>
  <c r="A66" i="120"/>
  <c r="J65" i="120"/>
  <c r="H64" i="120"/>
  <c r="J64" i="120" s="1"/>
  <c r="M63" i="120"/>
  <c r="F63" i="120"/>
  <c r="F62" i="120"/>
  <c r="F61" i="120"/>
  <c r="G56" i="120"/>
  <c r="F56" i="120"/>
  <c r="E56" i="120"/>
  <c r="D56" i="120"/>
  <c r="G55" i="120"/>
  <c r="F55" i="120"/>
  <c r="E55" i="120"/>
  <c r="D55" i="120"/>
  <c r="G54" i="120"/>
  <c r="F54" i="120"/>
  <c r="E54" i="120"/>
  <c r="D54" i="120"/>
  <c r="G53" i="120"/>
  <c r="F53" i="120"/>
  <c r="E53" i="120"/>
  <c r="D53" i="120"/>
  <c r="G52" i="120"/>
  <c r="F52" i="120"/>
  <c r="E52" i="120"/>
  <c r="D52" i="120"/>
  <c r="G51" i="120"/>
  <c r="F51" i="120"/>
  <c r="E51" i="120"/>
  <c r="D51" i="120"/>
  <c r="G50" i="120"/>
  <c r="F50" i="120"/>
  <c r="E50" i="120"/>
  <c r="D50" i="120"/>
  <c r="G49" i="120"/>
  <c r="F49" i="120"/>
  <c r="E49" i="120"/>
  <c r="D49" i="120"/>
  <c r="G48" i="120"/>
  <c r="F48" i="120"/>
  <c r="E48" i="120"/>
  <c r="D48" i="120"/>
  <c r="G47" i="120"/>
  <c r="F47" i="120"/>
  <c r="E47" i="120"/>
  <c r="D47" i="120"/>
  <c r="G46" i="120"/>
  <c r="F46" i="120"/>
  <c r="E46" i="120"/>
  <c r="D46" i="120"/>
  <c r="G45" i="120"/>
  <c r="F45" i="120"/>
  <c r="E45" i="120"/>
  <c r="D45" i="120"/>
  <c r="G44" i="120"/>
  <c r="F44" i="120"/>
  <c r="E44" i="120"/>
  <c r="D44" i="120"/>
  <c r="G43" i="120"/>
  <c r="F43" i="120"/>
  <c r="E43" i="120"/>
  <c r="D43" i="120"/>
  <c r="G42" i="120"/>
  <c r="F42" i="120"/>
  <c r="E42" i="120"/>
  <c r="D42" i="120"/>
  <c r="G41" i="120"/>
  <c r="F41" i="120"/>
  <c r="E41" i="120"/>
  <c r="D41" i="120"/>
  <c r="G40" i="120"/>
  <c r="F40" i="120"/>
  <c r="E40" i="120"/>
  <c r="D40" i="120"/>
  <c r="G39" i="120"/>
  <c r="F39" i="120"/>
  <c r="E39" i="120"/>
  <c r="D39" i="120"/>
  <c r="G38" i="120"/>
  <c r="F38" i="120"/>
  <c r="E38" i="120"/>
  <c r="D38" i="120"/>
  <c r="G37" i="120"/>
  <c r="F37" i="120"/>
  <c r="E37" i="120"/>
  <c r="D37" i="120"/>
  <c r="G36" i="120"/>
  <c r="F36" i="120"/>
  <c r="E36" i="120"/>
  <c r="D36" i="120"/>
  <c r="G35" i="120"/>
  <c r="F35" i="120"/>
  <c r="E35" i="120"/>
  <c r="D35" i="120"/>
  <c r="G34" i="120"/>
  <c r="F34" i="120"/>
  <c r="E34" i="120"/>
  <c r="D34" i="120"/>
  <c r="G33" i="120"/>
  <c r="F33" i="120"/>
  <c r="E33" i="120"/>
  <c r="D33" i="120"/>
  <c r="G32" i="120"/>
  <c r="F32" i="120"/>
  <c r="E32" i="120"/>
  <c r="D32" i="120"/>
  <c r="G31" i="120"/>
  <c r="F31" i="120"/>
  <c r="E31" i="120"/>
  <c r="D31" i="120"/>
  <c r="G30" i="120"/>
  <c r="F30" i="120"/>
  <c r="E30" i="120"/>
  <c r="D30" i="120"/>
  <c r="G29" i="120"/>
  <c r="F29" i="120"/>
  <c r="E29" i="120"/>
  <c r="D29" i="120"/>
  <c r="G28" i="120"/>
  <c r="F28" i="120"/>
  <c r="E28" i="120"/>
  <c r="D28" i="120"/>
  <c r="G27" i="120"/>
  <c r="F27" i="120"/>
  <c r="E27" i="120"/>
  <c r="D27" i="120"/>
  <c r="G26" i="120"/>
  <c r="F26" i="120"/>
  <c r="E26" i="120"/>
  <c r="D26" i="120"/>
  <c r="G25" i="120"/>
  <c r="F25" i="120"/>
  <c r="E25" i="120"/>
  <c r="D25" i="120"/>
  <c r="G24" i="120"/>
  <c r="F24" i="120"/>
  <c r="E24" i="120"/>
  <c r="D24" i="120"/>
  <c r="G23" i="120"/>
  <c r="F23" i="120"/>
  <c r="E23" i="120"/>
  <c r="D23" i="120"/>
  <c r="G22" i="120"/>
  <c r="F22" i="120"/>
  <c r="E22" i="120"/>
  <c r="D22" i="120"/>
  <c r="G21" i="120"/>
  <c r="F21" i="120"/>
  <c r="E21" i="120"/>
  <c r="D21" i="120"/>
  <c r="G20" i="120"/>
  <c r="F20" i="120"/>
  <c r="E20" i="120"/>
  <c r="D20" i="120"/>
  <c r="G19" i="120"/>
  <c r="F19" i="120"/>
  <c r="E19" i="120"/>
  <c r="D19" i="120"/>
  <c r="G18" i="120"/>
  <c r="F18" i="120"/>
  <c r="E18" i="120"/>
  <c r="D18" i="120"/>
  <c r="G17" i="120"/>
  <c r="F17" i="120"/>
  <c r="E17" i="120"/>
  <c r="D17" i="120"/>
  <c r="G16" i="120"/>
  <c r="F16" i="120"/>
  <c r="E16" i="120"/>
  <c r="D16" i="120"/>
  <c r="G15" i="120"/>
  <c r="F15" i="120"/>
  <c r="E15" i="120"/>
  <c r="D15" i="120"/>
  <c r="G14" i="120"/>
  <c r="F14" i="120"/>
  <c r="E14" i="120"/>
  <c r="D14" i="120"/>
  <c r="G13" i="120"/>
  <c r="F13" i="120"/>
  <c r="E13" i="120"/>
  <c r="D13" i="120"/>
  <c r="G12" i="120"/>
  <c r="F12" i="120"/>
  <c r="E12" i="120"/>
  <c r="D12" i="120"/>
  <c r="G11" i="120"/>
  <c r="F11" i="120"/>
  <c r="E11" i="120"/>
  <c r="D11" i="120"/>
  <c r="G10" i="120"/>
  <c r="F10" i="120"/>
  <c r="E10" i="120"/>
  <c r="D10" i="120"/>
  <c r="G9" i="120"/>
  <c r="F9" i="120"/>
  <c r="E9" i="120"/>
  <c r="D9" i="120"/>
  <c r="G8" i="120"/>
  <c r="F8" i="120"/>
  <c r="E8" i="120"/>
  <c r="K8" i="120" s="1"/>
  <c r="D8" i="120"/>
  <c r="D153" i="118"/>
  <c r="G67" i="118"/>
  <c r="J67" i="118" s="1"/>
  <c r="J66" i="118"/>
  <c r="A66" i="118"/>
  <c r="J65" i="118"/>
  <c r="H64" i="118"/>
  <c r="J64" i="118" s="1"/>
  <c r="M63" i="118"/>
  <c r="F63" i="118"/>
  <c r="F62" i="118"/>
  <c r="F61" i="118"/>
  <c r="G56" i="118"/>
  <c r="F56" i="118"/>
  <c r="E56" i="118"/>
  <c r="D56" i="118"/>
  <c r="G55" i="118"/>
  <c r="F55" i="118"/>
  <c r="E55" i="118"/>
  <c r="D55" i="118"/>
  <c r="G54" i="118"/>
  <c r="F54" i="118"/>
  <c r="E54" i="118"/>
  <c r="D54" i="118"/>
  <c r="G53" i="118"/>
  <c r="F53" i="118"/>
  <c r="E53" i="118"/>
  <c r="D53" i="118"/>
  <c r="G52" i="118"/>
  <c r="F52" i="118"/>
  <c r="E52" i="118"/>
  <c r="D52" i="118"/>
  <c r="G51" i="118"/>
  <c r="F51" i="118"/>
  <c r="E51" i="118"/>
  <c r="D51" i="118"/>
  <c r="G50" i="118"/>
  <c r="F50" i="118"/>
  <c r="E50" i="118"/>
  <c r="D50" i="118"/>
  <c r="G49" i="118"/>
  <c r="F49" i="118"/>
  <c r="E49" i="118"/>
  <c r="D49" i="118"/>
  <c r="G48" i="118"/>
  <c r="F48" i="118"/>
  <c r="E48" i="118"/>
  <c r="D48" i="118"/>
  <c r="G47" i="118"/>
  <c r="F47" i="118"/>
  <c r="E47" i="118"/>
  <c r="D47" i="118"/>
  <c r="G46" i="118"/>
  <c r="F46" i="118"/>
  <c r="E46" i="118"/>
  <c r="D46" i="118"/>
  <c r="G45" i="118"/>
  <c r="F45" i="118"/>
  <c r="E45" i="118"/>
  <c r="D45" i="118"/>
  <c r="G44" i="118"/>
  <c r="F44" i="118"/>
  <c r="E44" i="118"/>
  <c r="D44" i="118"/>
  <c r="G43" i="118"/>
  <c r="F43" i="118"/>
  <c r="E43" i="118"/>
  <c r="D43" i="118"/>
  <c r="G42" i="118"/>
  <c r="F42" i="118"/>
  <c r="E42" i="118"/>
  <c r="D42" i="118"/>
  <c r="G41" i="118"/>
  <c r="F41" i="118"/>
  <c r="E41" i="118"/>
  <c r="D41" i="118"/>
  <c r="G40" i="118"/>
  <c r="F40" i="118"/>
  <c r="E40" i="118"/>
  <c r="D40" i="118"/>
  <c r="G39" i="118"/>
  <c r="F39" i="118"/>
  <c r="E39" i="118"/>
  <c r="D39" i="118"/>
  <c r="G38" i="118"/>
  <c r="F38" i="118"/>
  <c r="E38" i="118"/>
  <c r="D38" i="118"/>
  <c r="G37" i="118"/>
  <c r="F37" i="118"/>
  <c r="E37" i="118"/>
  <c r="D37" i="118"/>
  <c r="G36" i="118"/>
  <c r="F36" i="118"/>
  <c r="E36" i="118"/>
  <c r="D36" i="118"/>
  <c r="G35" i="118"/>
  <c r="F35" i="118"/>
  <c r="E35" i="118"/>
  <c r="D35" i="118"/>
  <c r="G34" i="118"/>
  <c r="F34" i="118"/>
  <c r="E34" i="118"/>
  <c r="D34" i="118"/>
  <c r="G33" i="118"/>
  <c r="F33" i="118"/>
  <c r="E33" i="118"/>
  <c r="D33" i="118"/>
  <c r="G32" i="118"/>
  <c r="F32" i="118"/>
  <c r="E32" i="118"/>
  <c r="D32" i="118"/>
  <c r="G31" i="118"/>
  <c r="F31" i="118"/>
  <c r="E31" i="118"/>
  <c r="D31" i="118"/>
  <c r="G30" i="118"/>
  <c r="F30" i="118"/>
  <c r="E30" i="118"/>
  <c r="D30" i="118"/>
  <c r="G29" i="118"/>
  <c r="F29" i="118"/>
  <c r="E29" i="118"/>
  <c r="D29" i="118"/>
  <c r="G28" i="118"/>
  <c r="F28" i="118"/>
  <c r="E28" i="118"/>
  <c r="D28" i="118"/>
  <c r="G27" i="118"/>
  <c r="F27" i="118"/>
  <c r="E27" i="118"/>
  <c r="D27" i="118"/>
  <c r="G26" i="118"/>
  <c r="F26" i="118"/>
  <c r="E26" i="118"/>
  <c r="D26" i="118"/>
  <c r="G25" i="118"/>
  <c r="F25" i="118"/>
  <c r="E25" i="118"/>
  <c r="D25" i="118"/>
  <c r="G24" i="118"/>
  <c r="F24" i="118"/>
  <c r="E24" i="118"/>
  <c r="D24" i="118"/>
  <c r="G23" i="118"/>
  <c r="F23" i="118"/>
  <c r="E23" i="118"/>
  <c r="D23" i="118"/>
  <c r="G22" i="118"/>
  <c r="F22" i="118"/>
  <c r="E22" i="118"/>
  <c r="D22" i="118"/>
  <c r="G21" i="118"/>
  <c r="F21" i="118"/>
  <c r="E21" i="118"/>
  <c r="D21" i="118"/>
  <c r="G20" i="118"/>
  <c r="F20" i="118"/>
  <c r="E20" i="118"/>
  <c r="D20" i="118"/>
  <c r="G19" i="118"/>
  <c r="F19" i="118"/>
  <c r="E19" i="118"/>
  <c r="D19" i="118"/>
  <c r="G18" i="118"/>
  <c r="F18" i="118"/>
  <c r="E18" i="118"/>
  <c r="D18" i="118"/>
  <c r="G17" i="118"/>
  <c r="F17" i="118"/>
  <c r="E17" i="118"/>
  <c r="D17" i="118"/>
  <c r="G16" i="118"/>
  <c r="F16" i="118"/>
  <c r="E16" i="118"/>
  <c r="D16" i="118"/>
  <c r="G15" i="118"/>
  <c r="F15" i="118"/>
  <c r="E15" i="118"/>
  <c r="D15" i="118"/>
  <c r="G14" i="118"/>
  <c r="F14" i="118"/>
  <c r="E14" i="118"/>
  <c r="D14" i="118"/>
  <c r="G13" i="118"/>
  <c r="F13" i="118"/>
  <c r="E13" i="118"/>
  <c r="D13" i="118"/>
  <c r="G12" i="118"/>
  <c r="F12" i="118"/>
  <c r="E12" i="118"/>
  <c r="D12" i="118"/>
  <c r="G11" i="118"/>
  <c r="F11" i="118"/>
  <c r="E11" i="118"/>
  <c r="D11" i="118"/>
  <c r="G10" i="118"/>
  <c r="F10" i="118"/>
  <c r="E10" i="118"/>
  <c r="D10" i="118"/>
  <c r="G9" i="118"/>
  <c r="F9" i="118"/>
  <c r="E9" i="118"/>
  <c r="D9" i="118"/>
  <c r="G8" i="118"/>
  <c r="F8" i="118"/>
  <c r="E8" i="118"/>
  <c r="D8" i="118"/>
  <c r="E9" i="115"/>
  <c r="F9" i="115"/>
  <c r="G9" i="115"/>
  <c r="E10" i="115"/>
  <c r="F10" i="115"/>
  <c r="G10" i="115"/>
  <c r="E11" i="115"/>
  <c r="F11" i="115"/>
  <c r="G11" i="115"/>
  <c r="E12" i="115"/>
  <c r="F12" i="115"/>
  <c r="G12" i="115"/>
  <c r="E13" i="115"/>
  <c r="F13" i="115"/>
  <c r="G13" i="115"/>
  <c r="E14" i="115"/>
  <c r="F14" i="115"/>
  <c r="G14" i="115"/>
  <c r="E15" i="115"/>
  <c r="F15" i="115"/>
  <c r="G15" i="115"/>
  <c r="E16" i="115"/>
  <c r="F16" i="115"/>
  <c r="G16" i="115"/>
  <c r="E17" i="115"/>
  <c r="F17" i="115"/>
  <c r="G17" i="115"/>
  <c r="E18" i="115"/>
  <c r="F18" i="115"/>
  <c r="G18" i="115"/>
  <c r="E19" i="115"/>
  <c r="F19" i="115"/>
  <c r="G19" i="115"/>
  <c r="E20" i="115"/>
  <c r="F20" i="115"/>
  <c r="G20" i="115"/>
  <c r="E21" i="115"/>
  <c r="F21" i="115"/>
  <c r="G21" i="115"/>
  <c r="E22" i="115"/>
  <c r="F22" i="115"/>
  <c r="G22" i="115"/>
  <c r="E23" i="115"/>
  <c r="F23" i="115"/>
  <c r="G23" i="115"/>
  <c r="E24" i="115"/>
  <c r="F24" i="115"/>
  <c r="G24" i="115"/>
  <c r="E25" i="115"/>
  <c r="F25" i="115"/>
  <c r="G25" i="115"/>
  <c r="E26" i="115"/>
  <c r="F26" i="115"/>
  <c r="G26" i="115"/>
  <c r="E27" i="115"/>
  <c r="F27" i="115"/>
  <c r="G27" i="115"/>
  <c r="E28" i="115"/>
  <c r="F28" i="115"/>
  <c r="G28" i="115"/>
  <c r="E29" i="115"/>
  <c r="F29" i="115"/>
  <c r="G29" i="115"/>
  <c r="E30" i="115"/>
  <c r="F30" i="115"/>
  <c r="G30" i="115"/>
  <c r="E31" i="115"/>
  <c r="F31" i="115"/>
  <c r="G31" i="115"/>
  <c r="E32" i="115"/>
  <c r="F32" i="115"/>
  <c r="G32" i="115"/>
  <c r="E33" i="115"/>
  <c r="F33" i="115"/>
  <c r="G33" i="115"/>
  <c r="E34" i="115"/>
  <c r="F34" i="115"/>
  <c r="G34" i="115"/>
  <c r="E35" i="115"/>
  <c r="F35" i="115"/>
  <c r="G35" i="115"/>
  <c r="E36" i="115"/>
  <c r="F36" i="115"/>
  <c r="G36" i="115"/>
  <c r="E37" i="115"/>
  <c r="F37" i="115"/>
  <c r="G37" i="115"/>
  <c r="E38" i="115"/>
  <c r="F38" i="115"/>
  <c r="G38" i="115"/>
  <c r="E39" i="115"/>
  <c r="F39" i="115"/>
  <c r="G39" i="115"/>
  <c r="E40" i="115"/>
  <c r="F40" i="115"/>
  <c r="G40" i="115"/>
  <c r="E41" i="115"/>
  <c r="F41" i="115"/>
  <c r="G41" i="115"/>
  <c r="E42" i="115"/>
  <c r="F42" i="115"/>
  <c r="G42" i="115"/>
  <c r="E43" i="115"/>
  <c r="F43" i="115"/>
  <c r="G43" i="115"/>
  <c r="E44" i="115"/>
  <c r="F44" i="115"/>
  <c r="G44" i="115"/>
  <c r="E45" i="115"/>
  <c r="F45" i="115"/>
  <c r="G45" i="115"/>
  <c r="E46" i="115"/>
  <c r="F46" i="115"/>
  <c r="G46" i="115"/>
  <c r="E47" i="115"/>
  <c r="F47" i="115"/>
  <c r="G47" i="115"/>
  <c r="E48" i="115"/>
  <c r="F48" i="115"/>
  <c r="G48" i="115"/>
  <c r="E49" i="115"/>
  <c r="F49" i="115"/>
  <c r="G49" i="115"/>
  <c r="E50" i="115"/>
  <c r="F50" i="115"/>
  <c r="G50" i="115"/>
  <c r="E51" i="115"/>
  <c r="F51" i="115"/>
  <c r="G51" i="115"/>
  <c r="E52" i="115"/>
  <c r="F52" i="115"/>
  <c r="G52" i="115"/>
  <c r="E53" i="115"/>
  <c r="F53" i="115"/>
  <c r="G53" i="115"/>
  <c r="E54" i="115"/>
  <c r="F54" i="115"/>
  <c r="G54" i="115"/>
  <c r="E55" i="115"/>
  <c r="F55" i="115"/>
  <c r="G55" i="115"/>
  <c r="E56" i="115"/>
  <c r="F56" i="115"/>
  <c r="G56" i="115"/>
  <c r="E8" i="115"/>
  <c r="G8" i="115"/>
  <c r="F8" i="115"/>
  <c r="D153" i="115"/>
  <c r="G67" i="115"/>
  <c r="J67" i="115" s="1"/>
  <c r="J66" i="115"/>
  <c r="A66" i="115"/>
  <c r="J65" i="115"/>
  <c r="H64" i="115"/>
  <c r="J64" i="115" s="1"/>
  <c r="M63" i="115"/>
  <c r="F63" i="115"/>
  <c r="F62" i="115"/>
  <c r="F61" i="115"/>
  <c r="D56" i="115"/>
  <c r="D55" i="115"/>
  <c r="D54" i="115"/>
  <c r="D53" i="115"/>
  <c r="D52" i="115"/>
  <c r="D51" i="115"/>
  <c r="D50" i="115"/>
  <c r="D49" i="115"/>
  <c r="D48" i="115"/>
  <c r="D47" i="115"/>
  <c r="D46" i="115"/>
  <c r="D45" i="115"/>
  <c r="D44" i="115"/>
  <c r="D43" i="115"/>
  <c r="D42" i="115"/>
  <c r="D41" i="115"/>
  <c r="D40" i="115"/>
  <c r="D39" i="115"/>
  <c r="D38" i="115"/>
  <c r="D37" i="115"/>
  <c r="D36" i="115"/>
  <c r="D35" i="115"/>
  <c r="D34" i="115"/>
  <c r="D33" i="115"/>
  <c r="D32" i="115"/>
  <c r="D31" i="115"/>
  <c r="D30" i="115"/>
  <c r="D29" i="115"/>
  <c r="D28" i="115"/>
  <c r="D27" i="115"/>
  <c r="D26" i="115"/>
  <c r="D25" i="115"/>
  <c r="D24" i="115"/>
  <c r="D23" i="115"/>
  <c r="D22" i="115"/>
  <c r="D21" i="115"/>
  <c r="D20" i="115"/>
  <c r="D19" i="115"/>
  <c r="D18" i="115"/>
  <c r="D17" i="115"/>
  <c r="D16" i="115"/>
  <c r="D15" i="115"/>
  <c r="D14" i="115"/>
  <c r="D13" i="115"/>
  <c r="D12" i="115"/>
  <c r="D11" i="115"/>
  <c r="D10" i="115"/>
  <c r="D9" i="115"/>
  <c r="D8" i="115"/>
  <c r="E9" i="113"/>
  <c r="F9" i="113"/>
  <c r="G9" i="113"/>
  <c r="E10" i="113"/>
  <c r="F10" i="113"/>
  <c r="G10" i="113"/>
  <c r="E11" i="113"/>
  <c r="F11" i="113"/>
  <c r="G11" i="113"/>
  <c r="E12" i="113"/>
  <c r="F12" i="113"/>
  <c r="G12" i="113"/>
  <c r="E13" i="113"/>
  <c r="F13" i="113"/>
  <c r="G13" i="113"/>
  <c r="E14" i="113"/>
  <c r="F14" i="113"/>
  <c r="G14" i="113"/>
  <c r="E15" i="113"/>
  <c r="F15" i="113"/>
  <c r="G15" i="113"/>
  <c r="E16" i="113"/>
  <c r="F16" i="113"/>
  <c r="G16" i="113"/>
  <c r="E17" i="113"/>
  <c r="F17" i="113"/>
  <c r="G17" i="113"/>
  <c r="E18" i="113"/>
  <c r="F18" i="113"/>
  <c r="G18" i="113"/>
  <c r="E19" i="113"/>
  <c r="F19" i="113"/>
  <c r="G19" i="113"/>
  <c r="E20" i="113"/>
  <c r="F20" i="113"/>
  <c r="G20" i="113"/>
  <c r="E21" i="113"/>
  <c r="F21" i="113"/>
  <c r="G21" i="113"/>
  <c r="E22" i="113"/>
  <c r="F22" i="113"/>
  <c r="G22" i="113"/>
  <c r="E23" i="113"/>
  <c r="F23" i="113"/>
  <c r="G23" i="113"/>
  <c r="E24" i="113"/>
  <c r="F24" i="113"/>
  <c r="G24" i="113"/>
  <c r="E25" i="113"/>
  <c r="F25" i="113"/>
  <c r="G25" i="113"/>
  <c r="E26" i="113"/>
  <c r="F26" i="113"/>
  <c r="G26" i="113"/>
  <c r="E27" i="113"/>
  <c r="F27" i="113"/>
  <c r="G27" i="113"/>
  <c r="E28" i="113"/>
  <c r="F28" i="113"/>
  <c r="G28" i="113"/>
  <c r="E29" i="113"/>
  <c r="F29" i="113"/>
  <c r="G29" i="113"/>
  <c r="E30" i="113"/>
  <c r="F30" i="113"/>
  <c r="G30" i="113"/>
  <c r="E31" i="113"/>
  <c r="F31" i="113"/>
  <c r="G31" i="113"/>
  <c r="E32" i="113"/>
  <c r="F32" i="113"/>
  <c r="G32" i="113"/>
  <c r="E33" i="113"/>
  <c r="F33" i="113"/>
  <c r="G33" i="113"/>
  <c r="E34" i="113"/>
  <c r="F34" i="113"/>
  <c r="G34" i="113"/>
  <c r="E35" i="113"/>
  <c r="F35" i="113"/>
  <c r="G35" i="113"/>
  <c r="E36" i="113"/>
  <c r="F36" i="113"/>
  <c r="G36" i="113"/>
  <c r="E37" i="113"/>
  <c r="F37" i="113"/>
  <c r="G37" i="113"/>
  <c r="E38" i="113"/>
  <c r="F38" i="113"/>
  <c r="G38" i="113"/>
  <c r="E39" i="113"/>
  <c r="F39" i="113"/>
  <c r="G39" i="113"/>
  <c r="E40" i="113"/>
  <c r="F40" i="113"/>
  <c r="G40" i="113"/>
  <c r="E41" i="113"/>
  <c r="F41" i="113"/>
  <c r="G41" i="113"/>
  <c r="E42" i="113"/>
  <c r="F42" i="113"/>
  <c r="G42" i="113"/>
  <c r="E43" i="113"/>
  <c r="F43" i="113"/>
  <c r="G43" i="113"/>
  <c r="E44" i="113"/>
  <c r="F44" i="113"/>
  <c r="G44" i="113"/>
  <c r="E45" i="113"/>
  <c r="F45" i="113"/>
  <c r="G45" i="113"/>
  <c r="E46" i="113"/>
  <c r="F46" i="113"/>
  <c r="G46" i="113"/>
  <c r="E47" i="113"/>
  <c r="F47" i="113"/>
  <c r="G47" i="113"/>
  <c r="E48" i="113"/>
  <c r="F48" i="113"/>
  <c r="G48" i="113"/>
  <c r="E49" i="113"/>
  <c r="F49" i="113"/>
  <c r="G49" i="113"/>
  <c r="E50" i="113"/>
  <c r="F50" i="113"/>
  <c r="G50" i="113"/>
  <c r="E51" i="113"/>
  <c r="F51" i="113"/>
  <c r="G51" i="113"/>
  <c r="E52" i="113"/>
  <c r="F52" i="113"/>
  <c r="G52" i="113"/>
  <c r="E53" i="113"/>
  <c r="F53" i="113"/>
  <c r="G53" i="113"/>
  <c r="E54" i="113"/>
  <c r="F54" i="113"/>
  <c r="G54" i="113"/>
  <c r="E55" i="113"/>
  <c r="F55" i="113"/>
  <c r="G55" i="113"/>
  <c r="E56" i="113"/>
  <c r="F56" i="113"/>
  <c r="G56" i="113"/>
  <c r="G8" i="113"/>
  <c r="F8" i="113"/>
  <c r="E8" i="113"/>
  <c r="J48" i="123" l="1"/>
  <c r="J35" i="123"/>
  <c r="J37" i="121"/>
  <c r="H70" i="118"/>
  <c r="J23" i="123"/>
  <c r="J26" i="123"/>
  <c r="J22" i="121"/>
  <c r="J33" i="123"/>
  <c r="J50" i="123"/>
  <c r="J9" i="123"/>
  <c r="P31" i="123"/>
  <c r="H39" i="115"/>
  <c r="H15" i="115"/>
  <c r="H34" i="118"/>
  <c r="P34" i="118" s="1"/>
  <c r="H36" i="118"/>
  <c r="P36" i="118" s="1"/>
  <c r="M8" i="120"/>
  <c r="H28" i="115"/>
  <c r="P28" i="115" s="1"/>
  <c r="H56" i="118"/>
  <c r="P56" i="118" s="1"/>
  <c r="J38" i="121"/>
  <c r="J30" i="123"/>
  <c r="J18" i="123"/>
  <c r="J38" i="123"/>
  <c r="J22" i="123"/>
  <c r="J54" i="123"/>
  <c r="J60" i="125"/>
  <c r="J62" i="125" s="1"/>
  <c r="H70" i="125" s="1"/>
  <c r="L8" i="125"/>
  <c r="N8" i="125" s="1"/>
  <c r="J44" i="123"/>
  <c r="J42" i="123"/>
  <c r="J52" i="123"/>
  <c r="J45" i="123"/>
  <c r="J34" i="123"/>
  <c r="J13" i="123"/>
  <c r="P12" i="123"/>
  <c r="J32" i="123"/>
  <c r="J28" i="123"/>
  <c r="J21" i="123"/>
  <c r="J8" i="123"/>
  <c r="L8" i="123" s="1"/>
  <c r="N8" i="123" s="1"/>
  <c r="J56" i="123"/>
  <c r="J11" i="123"/>
  <c r="J19" i="123"/>
  <c r="J16" i="123"/>
  <c r="J47" i="123"/>
  <c r="J41" i="123"/>
  <c r="P39" i="123"/>
  <c r="J40" i="123"/>
  <c r="J24" i="123"/>
  <c r="J37" i="123"/>
  <c r="J55" i="123"/>
  <c r="P15" i="123"/>
  <c r="J43" i="123"/>
  <c r="H57" i="123"/>
  <c r="J20" i="123"/>
  <c r="J29" i="123"/>
  <c r="J53" i="123"/>
  <c r="J51" i="123"/>
  <c r="J36" i="123"/>
  <c r="J29" i="121"/>
  <c r="J50" i="121"/>
  <c r="J49" i="121"/>
  <c r="J14" i="121"/>
  <c r="J30" i="121"/>
  <c r="P30" i="121"/>
  <c r="J51" i="121"/>
  <c r="J9" i="121"/>
  <c r="J16" i="121"/>
  <c r="J18" i="121"/>
  <c r="J23" i="121"/>
  <c r="J25" i="121"/>
  <c r="J32" i="121"/>
  <c r="J34" i="121"/>
  <c r="J39" i="121"/>
  <c r="J41" i="121"/>
  <c r="J47" i="121"/>
  <c r="H52" i="121"/>
  <c r="J52" i="121" s="1"/>
  <c r="H54" i="121"/>
  <c r="P54" i="121" s="1"/>
  <c r="H56" i="121"/>
  <c r="P56" i="121" s="1"/>
  <c r="H70" i="121"/>
  <c r="J61" i="121"/>
  <c r="H27" i="121"/>
  <c r="P27" i="121" s="1"/>
  <c r="H43" i="121"/>
  <c r="J43" i="121" s="1"/>
  <c r="H11" i="121"/>
  <c r="J11" i="121" s="1"/>
  <c r="H20" i="121"/>
  <c r="P20" i="121" s="1"/>
  <c r="H36" i="121"/>
  <c r="J36" i="121" s="1"/>
  <c r="J60" i="121"/>
  <c r="H53" i="121"/>
  <c r="P53" i="121" s="1"/>
  <c r="H55" i="121"/>
  <c r="P55" i="121" s="1"/>
  <c r="F57" i="121"/>
  <c r="H17" i="121"/>
  <c r="P17" i="121" s="1"/>
  <c r="H24" i="121"/>
  <c r="P24" i="121" s="1"/>
  <c r="H26" i="121"/>
  <c r="P26" i="121" s="1"/>
  <c r="H31" i="121"/>
  <c r="P31" i="121" s="1"/>
  <c r="H33" i="121"/>
  <c r="P33" i="121" s="1"/>
  <c r="H40" i="121"/>
  <c r="P40" i="121" s="1"/>
  <c r="H42" i="121"/>
  <c r="P42" i="121" s="1"/>
  <c r="H46" i="121"/>
  <c r="P46" i="121" s="1"/>
  <c r="H48" i="121"/>
  <c r="P48" i="121" s="1"/>
  <c r="H10" i="121"/>
  <c r="P10" i="121" s="1"/>
  <c r="H15" i="121"/>
  <c r="P15" i="121" s="1"/>
  <c r="H19" i="121"/>
  <c r="P19" i="121" s="1"/>
  <c r="H35" i="121"/>
  <c r="J35" i="121" s="1"/>
  <c r="P52" i="121"/>
  <c r="J12" i="121"/>
  <c r="P12" i="121"/>
  <c r="J45" i="121"/>
  <c r="P45" i="121"/>
  <c r="J28" i="121"/>
  <c r="P28" i="121"/>
  <c r="P44" i="121"/>
  <c r="J44" i="121"/>
  <c r="P29" i="121"/>
  <c r="J13" i="121"/>
  <c r="P50" i="121"/>
  <c r="M8" i="121"/>
  <c r="J62" i="121"/>
  <c r="J21" i="121"/>
  <c r="P37" i="121"/>
  <c r="H8" i="121"/>
  <c r="E57" i="121"/>
  <c r="J60" i="118"/>
  <c r="H12" i="118"/>
  <c r="P12" i="118" s="1"/>
  <c r="H20" i="118"/>
  <c r="P20" i="118" s="1"/>
  <c r="H28" i="118"/>
  <c r="P28" i="118" s="1"/>
  <c r="H42" i="118"/>
  <c r="P42" i="118" s="1"/>
  <c r="H44" i="118"/>
  <c r="P44" i="118" s="1"/>
  <c r="H46" i="118"/>
  <c r="P46" i="118" s="1"/>
  <c r="H52" i="118"/>
  <c r="P52" i="118" s="1"/>
  <c r="H54" i="118"/>
  <c r="P54" i="118" s="1"/>
  <c r="H26" i="115"/>
  <c r="P26" i="115" s="1"/>
  <c r="H10" i="115"/>
  <c r="P10" i="115" s="1"/>
  <c r="H9" i="115"/>
  <c r="P9" i="115" s="1"/>
  <c r="H21" i="118"/>
  <c r="P21" i="118" s="1"/>
  <c r="H23" i="118"/>
  <c r="J23" i="118" s="1"/>
  <c r="H25" i="118"/>
  <c r="H27" i="118"/>
  <c r="J27" i="118" s="1"/>
  <c r="H29" i="118"/>
  <c r="H31" i="118"/>
  <c r="P31" i="118" s="1"/>
  <c r="H33" i="118"/>
  <c r="P33" i="118" s="1"/>
  <c r="H37" i="118"/>
  <c r="P37" i="118" s="1"/>
  <c r="H39" i="118"/>
  <c r="P39" i="118" s="1"/>
  <c r="H41" i="118"/>
  <c r="J41" i="118" s="1"/>
  <c r="H20" i="120"/>
  <c r="J20" i="120" s="1"/>
  <c r="H22" i="120"/>
  <c r="P22" i="120" s="1"/>
  <c r="H24" i="120"/>
  <c r="P24" i="120" s="1"/>
  <c r="H52" i="120"/>
  <c r="P52" i="120" s="1"/>
  <c r="H54" i="120"/>
  <c r="P54" i="120" s="1"/>
  <c r="H38" i="118"/>
  <c r="P38" i="118" s="1"/>
  <c r="G57" i="118"/>
  <c r="H35" i="118"/>
  <c r="J35" i="118" s="1"/>
  <c r="H40" i="118"/>
  <c r="P40" i="118" s="1"/>
  <c r="H14" i="118"/>
  <c r="P14" i="118" s="1"/>
  <c r="H16" i="118"/>
  <c r="P16" i="118" s="1"/>
  <c r="H18" i="118"/>
  <c r="P18" i="118" s="1"/>
  <c r="H48" i="118"/>
  <c r="P48" i="118" s="1"/>
  <c r="H50" i="118"/>
  <c r="J50" i="118" s="1"/>
  <c r="H10" i="118"/>
  <c r="P10" i="118" s="1"/>
  <c r="K8" i="118"/>
  <c r="M8" i="118" s="1"/>
  <c r="H49" i="115"/>
  <c r="J49" i="115" s="1"/>
  <c r="H33" i="115"/>
  <c r="P33" i="115" s="1"/>
  <c r="H22" i="118"/>
  <c r="P22" i="118" s="1"/>
  <c r="H24" i="118"/>
  <c r="P24" i="118" s="1"/>
  <c r="H26" i="118"/>
  <c r="P26" i="118" s="1"/>
  <c r="J36" i="118"/>
  <c r="H43" i="118"/>
  <c r="P43" i="118" s="1"/>
  <c r="F57" i="118"/>
  <c r="H8" i="118"/>
  <c r="P8" i="118" s="1"/>
  <c r="H41" i="115"/>
  <c r="P41" i="115" s="1"/>
  <c r="H9" i="118"/>
  <c r="P9" i="118" s="1"/>
  <c r="H11" i="118"/>
  <c r="P11" i="118" s="1"/>
  <c r="H30" i="118"/>
  <c r="P30" i="118" s="1"/>
  <c r="H32" i="118"/>
  <c r="P32" i="118" s="1"/>
  <c r="H13" i="118"/>
  <c r="J13" i="118" s="1"/>
  <c r="H15" i="118"/>
  <c r="P15" i="118" s="1"/>
  <c r="H17" i="118"/>
  <c r="P17" i="118" s="1"/>
  <c r="H19" i="118"/>
  <c r="J19" i="118" s="1"/>
  <c r="H45" i="118"/>
  <c r="P45" i="118" s="1"/>
  <c r="H47" i="118"/>
  <c r="P47" i="118" s="1"/>
  <c r="H49" i="118"/>
  <c r="J49" i="118" s="1"/>
  <c r="H51" i="118"/>
  <c r="P51" i="118" s="1"/>
  <c r="H53" i="118"/>
  <c r="P53" i="118" s="1"/>
  <c r="H55" i="118"/>
  <c r="P55" i="118" s="1"/>
  <c r="H50" i="120"/>
  <c r="P50" i="120" s="1"/>
  <c r="H34" i="120"/>
  <c r="J34" i="120" s="1"/>
  <c r="H42" i="120"/>
  <c r="J42" i="120" s="1"/>
  <c r="H21" i="120"/>
  <c r="P21" i="120" s="1"/>
  <c r="H23" i="120"/>
  <c r="P23" i="120" s="1"/>
  <c r="H27" i="120"/>
  <c r="P27" i="120" s="1"/>
  <c r="H37" i="120"/>
  <c r="P37" i="120" s="1"/>
  <c r="H39" i="120"/>
  <c r="P39" i="120" s="1"/>
  <c r="H43" i="120"/>
  <c r="P43" i="120" s="1"/>
  <c r="H11" i="120"/>
  <c r="P11" i="120" s="1"/>
  <c r="H17" i="120"/>
  <c r="J17" i="120" s="1"/>
  <c r="H19" i="120"/>
  <c r="J19" i="120" s="1"/>
  <c r="H33" i="120"/>
  <c r="P33" i="120" s="1"/>
  <c r="H35" i="120"/>
  <c r="P35" i="120" s="1"/>
  <c r="H49" i="120"/>
  <c r="J49" i="120" s="1"/>
  <c r="H8" i="120"/>
  <c r="P8" i="120" s="1"/>
  <c r="H25" i="120"/>
  <c r="J25" i="120" s="1"/>
  <c r="H29" i="120"/>
  <c r="P29" i="120" s="1"/>
  <c r="H31" i="120"/>
  <c r="P31" i="120" s="1"/>
  <c r="F57" i="120"/>
  <c r="G57" i="120"/>
  <c r="H12" i="120"/>
  <c r="P12" i="120" s="1"/>
  <c r="H14" i="120"/>
  <c r="P14" i="120" s="1"/>
  <c r="H16" i="120"/>
  <c r="P16" i="120" s="1"/>
  <c r="H41" i="120"/>
  <c r="P41" i="120" s="1"/>
  <c r="H45" i="120"/>
  <c r="P45" i="120" s="1"/>
  <c r="H47" i="120"/>
  <c r="P47" i="120" s="1"/>
  <c r="H56" i="120"/>
  <c r="P56" i="120" s="1"/>
  <c r="H18" i="120"/>
  <c r="P18" i="120" s="1"/>
  <c r="H28" i="120"/>
  <c r="P28" i="120" s="1"/>
  <c r="H30" i="120"/>
  <c r="P30" i="120" s="1"/>
  <c r="H32" i="120"/>
  <c r="P32" i="120" s="1"/>
  <c r="H10" i="120"/>
  <c r="P10" i="120" s="1"/>
  <c r="H26" i="120"/>
  <c r="J26" i="120" s="1"/>
  <c r="H36" i="120"/>
  <c r="J36" i="120" s="1"/>
  <c r="H38" i="120"/>
  <c r="P38" i="120" s="1"/>
  <c r="H40" i="120"/>
  <c r="P40" i="120" s="1"/>
  <c r="H51" i="120"/>
  <c r="P51" i="120" s="1"/>
  <c r="H53" i="120"/>
  <c r="P53" i="120" s="1"/>
  <c r="H55" i="120"/>
  <c r="P55" i="120" s="1"/>
  <c r="J61" i="120"/>
  <c r="H13" i="120"/>
  <c r="P13" i="120" s="1"/>
  <c r="H15" i="120"/>
  <c r="P15" i="120" s="1"/>
  <c r="H44" i="120"/>
  <c r="J44" i="120" s="1"/>
  <c r="H46" i="120"/>
  <c r="P46" i="120" s="1"/>
  <c r="H48" i="120"/>
  <c r="P48" i="120" s="1"/>
  <c r="H70" i="120"/>
  <c r="P20" i="120"/>
  <c r="J62" i="120"/>
  <c r="H9" i="120"/>
  <c r="E57" i="120"/>
  <c r="J60" i="120"/>
  <c r="P29" i="118"/>
  <c r="J29" i="118"/>
  <c r="J46" i="118"/>
  <c r="P50" i="118"/>
  <c r="J17" i="118"/>
  <c r="P23" i="118"/>
  <c r="J25" i="118"/>
  <c r="P25" i="118"/>
  <c r="J61" i="118"/>
  <c r="J62" i="118"/>
  <c r="E57" i="118"/>
  <c r="H25" i="115"/>
  <c r="P25" i="115" s="1"/>
  <c r="H53" i="115"/>
  <c r="P53" i="115" s="1"/>
  <c r="H45" i="115"/>
  <c r="P45" i="115" s="1"/>
  <c r="H34" i="115"/>
  <c r="P34" i="115" s="1"/>
  <c r="H17" i="115"/>
  <c r="P17" i="115" s="1"/>
  <c r="H21" i="115"/>
  <c r="P21" i="115" s="1"/>
  <c r="H51" i="115"/>
  <c r="P51" i="115" s="1"/>
  <c r="H43" i="115"/>
  <c r="P43" i="115" s="1"/>
  <c r="H30" i="115"/>
  <c r="P30" i="115" s="1"/>
  <c r="H48" i="115"/>
  <c r="J48" i="115" s="1"/>
  <c r="H19" i="115"/>
  <c r="P19" i="115" s="1"/>
  <c r="H56" i="115"/>
  <c r="P56" i="115" s="1"/>
  <c r="H40" i="115"/>
  <c r="J40" i="115" s="1"/>
  <c r="H32" i="115"/>
  <c r="P32" i="115" s="1"/>
  <c r="H24" i="115"/>
  <c r="J24" i="115" s="1"/>
  <c r="H16" i="115"/>
  <c r="J16" i="115" s="1"/>
  <c r="H12" i="115"/>
  <c r="P12" i="115" s="1"/>
  <c r="H14" i="115"/>
  <c r="P14" i="115" s="1"/>
  <c r="H23" i="115"/>
  <c r="J23" i="115" s="1"/>
  <c r="H36" i="115"/>
  <c r="P36" i="115" s="1"/>
  <c r="H38" i="115"/>
  <c r="P38" i="115" s="1"/>
  <c r="H55" i="115"/>
  <c r="P55" i="115" s="1"/>
  <c r="H27" i="115"/>
  <c r="P27" i="115" s="1"/>
  <c r="H29" i="115"/>
  <c r="P29" i="115" s="1"/>
  <c r="H42" i="115"/>
  <c r="P42" i="115" s="1"/>
  <c r="H44" i="115"/>
  <c r="P44" i="115" s="1"/>
  <c r="H46" i="115"/>
  <c r="P46" i="115" s="1"/>
  <c r="H47" i="115"/>
  <c r="J47" i="115" s="1"/>
  <c r="H18" i="115"/>
  <c r="H31" i="115"/>
  <c r="P31" i="115" s="1"/>
  <c r="H50" i="115"/>
  <c r="P50" i="115" s="1"/>
  <c r="H52" i="115"/>
  <c r="P52" i="115" s="1"/>
  <c r="H20" i="115"/>
  <c r="P20" i="115" s="1"/>
  <c r="H35" i="115"/>
  <c r="P35" i="115" s="1"/>
  <c r="H54" i="115"/>
  <c r="P54" i="115" s="1"/>
  <c r="H8" i="115"/>
  <c r="H11" i="115"/>
  <c r="P11" i="115" s="1"/>
  <c r="H13" i="115"/>
  <c r="P13" i="115" s="1"/>
  <c r="H37" i="115"/>
  <c r="P37" i="115" s="1"/>
  <c r="H70" i="115"/>
  <c r="P15" i="115"/>
  <c r="J15" i="115"/>
  <c r="H22" i="115"/>
  <c r="P39" i="115"/>
  <c r="J39" i="115"/>
  <c r="F57" i="115"/>
  <c r="G57" i="115"/>
  <c r="J61" i="115"/>
  <c r="K8" i="115"/>
  <c r="M8" i="115" s="1"/>
  <c r="J62" i="115"/>
  <c r="E57" i="115"/>
  <c r="J60" i="115"/>
  <c r="D153" i="113"/>
  <c r="G67" i="113"/>
  <c r="J67" i="113" s="1"/>
  <c r="J66" i="113"/>
  <c r="A66" i="113"/>
  <c r="J65" i="113"/>
  <c r="H64" i="113"/>
  <c r="J64" i="113" s="1"/>
  <c r="M63" i="113"/>
  <c r="F63" i="113"/>
  <c r="F62" i="113"/>
  <c r="F61" i="113"/>
  <c r="D56" i="113"/>
  <c r="H55" i="113"/>
  <c r="P55" i="113" s="1"/>
  <c r="D55" i="113"/>
  <c r="D54" i="113"/>
  <c r="H53" i="113"/>
  <c r="P53" i="113" s="1"/>
  <c r="D53" i="113"/>
  <c r="H52" i="113"/>
  <c r="P52" i="113" s="1"/>
  <c r="D52" i="113"/>
  <c r="D51" i="113"/>
  <c r="D50" i="113"/>
  <c r="H49" i="113"/>
  <c r="D49" i="113"/>
  <c r="H48" i="113"/>
  <c r="P48" i="113" s="1"/>
  <c r="D48" i="113"/>
  <c r="H47" i="113"/>
  <c r="P47" i="113" s="1"/>
  <c r="D47" i="113"/>
  <c r="H46" i="113"/>
  <c r="P46" i="113" s="1"/>
  <c r="D46" i="113"/>
  <c r="H45" i="113"/>
  <c r="P45" i="113" s="1"/>
  <c r="D45" i="113"/>
  <c r="H44" i="113"/>
  <c r="P44" i="113" s="1"/>
  <c r="D44" i="113"/>
  <c r="D43" i="113"/>
  <c r="H42" i="113"/>
  <c r="D42" i="113"/>
  <c r="D41" i="113"/>
  <c r="D40" i="113"/>
  <c r="D39" i="113"/>
  <c r="D38" i="113"/>
  <c r="H37" i="113"/>
  <c r="D37" i="113"/>
  <c r="H36" i="113"/>
  <c r="P36" i="113" s="1"/>
  <c r="D36" i="113"/>
  <c r="H35" i="113"/>
  <c r="D35" i="113"/>
  <c r="D34" i="113"/>
  <c r="D33" i="113"/>
  <c r="H32" i="113"/>
  <c r="P32" i="113" s="1"/>
  <c r="D32" i="113"/>
  <c r="D31" i="113"/>
  <c r="H30" i="113"/>
  <c r="P30" i="113" s="1"/>
  <c r="D30" i="113"/>
  <c r="D29" i="113"/>
  <c r="H28" i="113"/>
  <c r="P28" i="113" s="1"/>
  <c r="D28" i="113"/>
  <c r="D27" i="113"/>
  <c r="D26" i="113"/>
  <c r="D25" i="113"/>
  <c r="H24" i="113"/>
  <c r="P24" i="113" s="1"/>
  <c r="D24" i="113"/>
  <c r="D23" i="113"/>
  <c r="H22" i="113"/>
  <c r="P22" i="113" s="1"/>
  <c r="D22" i="113"/>
  <c r="D21" i="113"/>
  <c r="H20" i="113"/>
  <c r="P20" i="113" s="1"/>
  <c r="D20" i="113"/>
  <c r="H19" i="113"/>
  <c r="D19" i="113"/>
  <c r="D18" i="113"/>
  <c r="D17" i="113"/>
  <c r="H16" i="113"/>
  <c r="P16" i="113" s="1"/>
  <c r="D16" i="113"/>
  <c r="D15" i="113"/>
  <c r="H14" i="113"/>
  <c r="P14" i="113" s="1"/>
  <c r="D14" i="113"/>
  <c r="D13" i="113"/>
  <c r="H12" i="113"/>
  <c r="P12" i="113" s="1"/>
  <c r="D12" i="113"/>
  <c r="D11" i="113"/>
  <c r="D10" i="113"/>
  <c r="H9" i="113"/>
  <c r="D9" i="113"/>
  <c r="K8" i="113"/>
  <c r="G57" i="113"/>
  <c r="D8" i="113"/>
  <c r="E9" i="111"/>
  <c r="F9" i="111"/>
  <c r="G9" i="111"/>
  <c r="E10" i="111"/>
  <c r="F10" i="111"/>
  <c r="G10" i="111"/>
  <c r="E11" i="111"/>
  <c r="F11" i="111"/>
  <c r="G11" i="111"/>
  <c r="E12" i="111"/>
  <c r="F12" i="111"/>
  <c r="G12" i="111"/>
  <c r="E13" i="111"/>
  <c r="F13" i="111"/>
  <c r="G13" i="111"/>
  <c r="E14" i="111"/>
  <c r="F14" i="111"/>
  <c r="G14" i="111"/>
  <c r="E15" i="111"/>
  <c r="F15" i="111"/>
  <c r="G15" i="111"/>
  <c r="E16" i="111"/>
  <c r="F16" i="111"/>
  <c r="G16" i="111"/>
  <c r="E17" i="111"/>
  <c r="F17" i="111"/>
  <c r="G17" i="111"/>
  <c r="E18" i="111"/>
  <c r="F18" i="111"/>
  <c r="G18" i="111"/>
  <c r="E19" i="111"/>
  <c r="F19" i="111"/>
  <c r="G19" i="111"/>
  <c r="E20" i="111"/>
  <c r="F20" i="111"/>
  <c r="G20" i="111"/>
  <c r="E21" i="111"/>
  <c r="F21" i="111"/>
  <c r="G21" i="111"/>
  <c r="E22" i="111"/>
  <c r="F22" i="111"/>
  <c r="G22" i="111"/>
  <c r="E23" i="111"/>
  <c r="F23" i="111"/>
  <c r="G23" i="111"/>
  <c r="E24" i="111"/>
  <c r="F24" i="111"/>
  <c r="G24" i="111"/>
  <c r="E25" i="111"/>
  <c r="F25" i="111"/>
  <c r="G25" i="111"/>
  <c r="E26" i="111"/>
  <c r="F26" i="111"/>
  <c r="G26" i="111"/>
  <c r="E27" i="111"/>
  <c r="F27" i="111"/>
  <c r="G27" i="111"/>
  <c r="E28" i="111"/>
  <c r="F28" i="111"/>
  <c r="G28" i="111"/>
  <c r="E29" i="111"/>
  <c r="F29" i="111"/>
  <c r="G29" i="111"/>
  <c r="E30" i="111"/>
  <c r="F30" i="111"/>
  <c r="G30" i="111"/>
  <c r="E31" i="111"/>
  <c r="F31" i="111"/>
  <c r="G31" i="111"/>
  <c r="E32" i="111"/>
  <c r="F32" i="111"/>
  <c r="G32" i="111"/>
  <c r="E33" i="111"/>
  <c r="F33" i="111"/>
  <c r="G33" i="111"/>
  <c r="E34" i="111"/>
  <c r="F34" i="111"/>
  <c r="G34" i="111"/>
  <c r="E35" i="111"/>
  <c r="F35" i="111"/>
  <c r="G35" i="111"/>
  <c r="E36" i="111"/>
  <c r="F36" i="111"/>
  <c r="G36" i="111"/>
  <c r="E37" i="111"/>
  <c r="F37" i="111"/>
  <c r="G37" i="111"/>
  <c r="E38" i="111"/>
  <c r="F38" i="111"/>
  <c r="G38" i="111"/>
  <c r="E39" i="111"/>
  <c r="F39" i="111"/>
  <c r="G39" i="111"/>
  <c r="E40" i="111"/>
  <c r="F40" i="111"/>
  <c r="G40" i="111"/>
  <c r="E41" i="111"/>
  <c r="F41" i="111"/>
  <c r="G41" i="111"/>
  <c r="E42" i="111"/>
  <c r="F42" i="111"/>
  <c r="G42" i="111"/>
  <c r="E43" i="111"/>
  <c r="F43" i="111"/>
  <c r="G43" i="111"/>
  <c r="E44" i="111"/>
  <c r="F44" i="111"/>
  <c r="G44" i="111"/>
  <c r="E45" i="111"/>
  <c r="F45" i="111"/>
  <c r="G45" i="111"/>
  <c r="E46" i="111"/>
  <c r="F46" i="111"/>
  <c r="G46" i="111"/>
  <c r="E47" i="111"/>
  <c r="F47" i="111"/>
  <c r="G47" i="111"/>
  <c r="E48" i="111"/>
  <c r="F48" i="111"/>
  <c r="G48" i="111"/>
  <c r="E49" i="111"/>
  <c r="F49" i="111"/>
  <c r="G49" i="111"/>
  <c r="E50" i="111"/>
  <c r="F50" i="111"/>
  <c r="G50" i="111"/>
  <c r="E51" i="111"/>
  <c r="F51" i="111"/>
  <c r="G51" i="111"/>
  <c r="E52" i="111"/>
  <c r="F52" i="111"/>
  <c r="G52" i="111"/>
  <c r="E53" i="111"/>
  <c r="F53" i="111"/>
  <c r="G53" i="111"/>
  <c r="E54" i="111"/>
  <c r="F54" i="111"/>
  <c r="G54" i="111"/>
  <c r="E55" i="111"/>
  <c r="F55" i="111"/>
  <c r="G55" i="111"/>
  <c r="E56" i="111"/>
  <c r="F56" i="111"/>
  <c r="G56" i="111"/>
  <c r="G8" i="111"/>
  <c r="F8" i="111"/>
  <c r="E8" i="111"/>
  <c r="J54" i="120" l="1"/>
  <c r="P41" i="118"/>
  <c r="P35" i="118"/>
  <c r="J44" i="118"/>
  <c r="P13" i="118"/>
  <c r="J33" i="118"/>
  <c r="H70" i="113"/>
  <c r="J53" i="115"/>
  <c r="J34" i="118"/>
  <c r="J45" i="113"/>
  <c r="J46" i="121"/>
  <c r="J20" i="121"/>
  <c r="J28" i="115"/>
  <c r="J25" i="115"/>
  <c r="J55" i="118"/>
  <c r="J16" i="118"/>
  <c r="J20" i="118"/>
  <c r="J56" i="121"/>
  <c r="J9" i="115"/>
  <c r="J17" i="121"/>
  <c r="J16" i="113"/>
  <c r="J10" i="115"/>
  <c r="J47" i="118"/>
  <c r="J56" i="118"/>
  <c r="J30" i="118"/>
  <c r="J28" i="118"/>
  <c r="I62" i="125"/>
  <c r="I65" i="125"/>
  <c r="I63" i="125"/>
  <c r="I64" i="125"/>
  <c r="J57" i="123"/>
  <c r="J59" i="123" s="1"/>
  <c r="I62" i="123" s="1"/>
  <c r="P35" i="121"/>
  <c r="J19" i="121"/>
  <c r="P36" i="121"/>
  <c r="J26" i="121"/>
  <c r="J15" i="121"/>
  <c r="J54" i="121"/>
  <c r="J24" i="121"/>
  <c r="J10" i="121"/>
  <c r="P43" i="121"/>
  <c r="J48" i="121"/>
  <c r="J27" i="121"/>
  <c r="J40" i="121"/>
  <c r="J55" i="121"/>
  <c r="J42" i="121"/>
  <c r="P11" i="121"/>
  <c r="J33" i="121"/>
  <c r="J53" i="121"/>
  <c r="J31" i="121"/>
  <c r="P8" i="121"/>
  <c r="H57" i="121"/>
  <c r="J8" i="121"/>
  <c r="J24" i="120"/>
  <c r="J22" i="120"/>
  <c r="J26" i="115"/>
  <c r="J21" i="118"/>
  <c r="J10" i="118"/>
  <c r="P27" i="118"/>
  <c r="J45" i="118"/>
  <c r="J39" i="118"/>
  <c r="J37" i="118"/>
  <c r="J14" i="118"/>
  <c r="J42" i="118"/>
  <c r="J38" i="118"/>
  <c r="P48" i="115"/>
  <c r="J32" i="118"/>
  <c r="J43" i="118"/>
  <c r="J15" i="118"/>
  <c r="J54" i="118"/>
  <c r="J31" i="118"/>
  <c r="J12" i="118"/>
  <c r="J52" i="118"/>
  <c r="J35" i="120"/>
  <c r="J52" i="120"/>
  <c r="J12" i="120"/>
  <c r="J43" i="120"/>
  <c r="J53" i="120"/>
  <c r="J55" i="120"/>
  <c r="J32" i="120"/>
  <c r="J11" i="118"/>
  <c r="H57" i="118"/>
  <c r="J22" i="118"/>
  <c r="J9" i="118"/>
  <c r="P19" i="118"/>
  <c r="J24" i="118"/>
  <c r="J48" i="118"/>
  <c r="J33" i="115"/>
  <c r="J8" i="118"/>
  <c r="L8" i="118" s="1"/>
  <c r="N8" i="118" s="1"/>
  <c r="J41" i="115"/>
  <c r="J53" i="118"/>
  <c r="J18" i="118"/>
  <c r="J40" i="118"/>
  <c r="J26" i="118"/>
  <c r="J51" i="118"/>
  <c r="P19" i="120"/>
  <c r="J10" i="120"/>
  <c r="J47" i="120"/>
  <c r="J21" i="120"/>
  <c r="J18" i="120"/>
  <c r="P34" i="120"/>
  <c r="P42" i="120"/>
  <c r="J30" i="120"/>
  <c r="J27" i="120"/>
  <c r="J15" i="120"/>
  <c r="P17" i="120"/>
  <c r="J50" i="120"/>
  <c r="J11" i="120"/>
  <c r="J39" i="120"/>
  <c r="J23" i="120"/>
  <c r="J37" i="120"/>
  <c r="J51" i="120"/>
  <c r="J33" i="120"/>
  <c r="P44" i="120"/>
  <c r="J56" i="120"/>
  <c r="J31" i="120"/>
  <c r="J29" i="120"/>
  <c r="P25" i="120"/>
  <c r="J14" i="120"/>
  <c r="J41" i="120"/>
  <c r="J38" i="120"/>
  <c r="J8" i="120"/>
  <c r="L8" i="120" s="1"/>
  <c r="N8" i="120" s="1"/>
  <c r="P36" i="120"/>
  <c r="J28" i="120"/>
  <c r="H57" i="120"/>
  <c r="J13" i="120"/>
  <c r="P26" i="120"/>
  <c r="J48" i="120"/>
  <c r="J45" i="120"/>
  <c r="J40" i="120"/>
  <c r="J46" i="120"/>
  <c r="J16" i="120"/>
  <c r="P9" i="120"/>
  <c r="J9" i="120"/>
  <c r="P40" i="115"/>
  <c r="J45" i="115"/>
  <c r="J17" i="115"/>
  <c r="J43" i="115"/>
  <c r="P24" i="115"/>
  <c r="J34" i="115"/>
  <c r="J51" i="115"/>
  <c r="J31" i="115"/>
  <c r="J36" i="115"/>
  <c r="J54" i="115"/>
  <c r="J30" i="115"/>
  <c r="J21" i="115"/>
  <c r="J56" i="115"/>
  <c r="J55" i="115"/>
  <c r="J27" i="115"/>
  <c r="J32" i="115"/>
  <c r="P47" i="115"/>
  <c r="P16" i="115"/>
  <c r="J19" i="115"/>
  <c r="J29" i="115"/>
  <c r="J13" i="115"/>
  <c r="J35" i="115"/>
  <c r="J11" i="115"/>
  <c r="J42" i="115"/>
  <c r="H57" i="115"/>
  <c r="J44" i="115"/>
  <c r="J14" i="115"/>
  <c r="P23" i="115"/>
  <c r="J52" i="115"/>
  <c r="J50" i="115"/>
  <c r="J8" i="115"/>
  <c r="L8" i="115" s="1"/>
  <c r="N8" i="115" s="1"/>
  <c r="J37" i="115"/>
  <c r="J20" i="115"/>
  <c r="J38" i="115"/>
  <c r="J46" i="115"/>
  <c r="P8" i="115"/>
  <c r="J18" i="115"/>
  <c r="P18" i="115"/>
  <c r="J12" i="115"/>
  <c r="P22" i="115"/>
  <c r="J22" i="115"/>
  <c r="J42" i="113"/>
  <c r="J49" i="113"/>
  <c r="J24" i="113"/>
  <c r="J47" i="113"/>
  <c r="J22" i="113"/>
  <c r="J14" i="113"/>
  <c r="H8" i="113"/>
  <c r="P8" i="113" s="1"/>
  <c r="J28" i="113"/>
  <c r="H39" i="113"/>
  <c r="P39" i="113" s="1"/>
  <c r="H41" i="113"/>
  <c r="P41" i="113" s="1"/>
  <c r="H50" i="113"/>
  <c r="J50" i="113" s="1"/>
  <c r="H54" i="113"/>
  <c r="P54" i="113" s="1"/>
  <c r="H56" i="113"/>
  <c r="P56" i="113" s="1"/>
  <c r="H26" i="113"/>
  <c r="J26" i="113" s="1"/>
  <c r="H43" i="113"/>
  <c r="J43" i="113" s="1"/>
  <c r="H10" i="113"/>
  <c r="J10" i="113" s="1"/>
  <c r="H34" i="113"/>
  <c r="J34" i="113" s="1"/>
  <c r="H51" i="113"/>
  <c r="P51" i="113" s="1"/>
  <c r="M8" i="113"/>
  <c r="H13" i="113"/>
  <c r="J13" i="113" s="1"/>
  <c r="H15" i="113"/>
  <c r="P15" i="113" s="1"/>
  <c r="H17" i="113"/>
  <c r="P17" i="113" s="1"/>
  <c r="H38" i="113"/>
  <c r="P38" i="113" s="1"/>
  <c r="H40" i="113"/>
  <c r="P40" i="113" s="1"/>
  <c r="J44" i="113"/>
  <c r="J20" i="113"/>
  <c r="H18" i="113"/>
  <c r="P18" i="113" s="1"/>
  <c r="J36" i="113"/>
  <c r="J60" i="113"/>
  <c r="H11" i="113"/>
  <c r="J11" i="113" s="1"/>
  <c r="H21" i="113"/>
  <c r="P21" i="113" s="1"/>
  <c r="H23" i="113"/>
  <c r="P23" i="113" s="1"/>
  <c r="H25" i="113"/>
  <c r="P25" i="113" s="1"/>
  <c r="F57" i="113"/>
  <c r="J12" i="113"/>
  <c r="H27" i="113"/>
  <c r="J27" i="113" s="1"/>
  <c r="H29" i="113"/>
  <c r="J29" i="113" s="1"/>
  <c r="H31" i="113"/>
  <c r="P31" i="113" s="1"/>
  <c r="H33" i="113"/>
  <c r="P33" i="113" s="1"/>
  <c r="J52" i="113"/>
  <c r="J30" i="113"/>
  <c r="J32" i="113"/>
  <c r="P37" i="113"/>
  <c r="J37" i="113"/>
  <c r="P35" i="113"/>
  <c r="J35" i="113"/>
  <c r="P9" i="113"/>
  <c r="J9" i="113"/>
  <c r="J53" i="113"/>
  <c r="J55" i="113"/>
  <c r="J19" i="113"/>
  <c r="P19" i="113"/>
  <c r="J46" i="113"/>
  <c r="J48" i="113"/>
  <c r="J61" i="113"/>
  <c r="P42" i="113"/>
  <c r="J62" i="113"/>
  <c r="E57" i="113"/>
  <c r="D153" i="111"/>
  <c r="G67" i="111"/>
  <c r="J67" i="111" s="1"/>
  <c r="J66" i="111"/>
  <c r="A66" i="111"/>
  <c r="J65" i="111"/>
  <c r="H64" i="111"/>
  <c r="J64" i="111" s="1"/>
  <c r="M63" i="111"/>
  <c r="F63" i="111"/>
  <c r="F62" i="111"/>
  <c r="F61" i="111"/>
  <c r="D56" i="111"/>
  <c r="D55" i="111"/>
  <c r="H54" i="111"/>
  <c r="P54" i="111" s="1"/>
  <c r="D54" i="111"/>
  <c r="D53" i="111"/>
  <c r="H52" i="111"/>
  <c r="P52" i="111" s="1"/>
  <c r="D52" i="111"/>
  <c r="H51" i="111"/>
  <c r="P51" i="111" s="1"/>
  <c r="D51" i="111"/>
  <c r="D50" i="111"/>
  <c r="H49" i="111"/>
  <c r="D49" i="111"/>
  <c r="D48" i="111"/>
  <c r="H47" i="111"/>
  <c r="P47" i="111" s="1"/>
  <c r="D47" i="111"/>
  <c r="D46" i="111"/>
  <c r="H45" i="111"/>
  <c r="D45" i="111"/>
  <c r="H44" i="111"/>
  <c r="D44" i="111"/>
  <c r="D43" i="111"/>
  <c r="H42" i="111"/>
  <c r="D42" i="111"/>
  <c r="H41" i="111"/>
  <c r="P41" i="111" s="1"/>
  <c r="D41" i="111"/>
  <c r="H40" i="111"/>
  <c r="P40" i="111" s="1"/>
  <c r="D40" i="111"/>
  <c r="H39" i="111"/>
  <c r="P39" i="111" s="1"/>
  <c r="D39" i="111"/>
  <c r="H38" i="111"/>
  <c r="P38" i="111" s="1"/>
  <c r="D38" i="111"/>
  <c r="H37" i="111"/>
  <c r="D37" i="111"/>
  <c r="H36" i="111"/>
  <c r="P36" i="111" s="1"/>
  <c r="D36" i="111"/>
  <c r="D35" i="111"/>
  <c r="H34" i="111"/>
  <c r="D34" i="111"/>
  <c r="D33" i="111"/>
  <c r="H32" i="111"/>
  <c r="P32" i="111" s="1"/>
  <c r="D32" i="111"/>
  <c r="D31" i="111"/>
  <c r="H30" i="111"/>
  <c r="P30" i="111" s="1"/>
  <c r="D30" i="111"/>
  <c r="H29" i="111"/>
  <c r="D29" i="111"/>
  <c r="H28" i="111"/>
  <c r="D28" i="111"/>
  <c r="H27" i="111"/>
  <c r="P27" i="111" s="1"/>
  <c r="D27" i="111"/>
  <c r="D26" i="111"/>
  <c r="D25" i="111"/>
  <c r="D24" i="111"/>
  <c r="D23" i="111"/>
  <c r="D22" i="111"/>
  <c r="D21" i="111"/>
  <c r="H20" i="111"/>
  <c r="D20" i="111"/>
  <c r="H19" i="111"/>
  <c r="P19" i="111" s="1"/>
  <c r="D19" i="111"/>
  <c r="D18" i="111"/>
  <c r="D17" i="111"/>
  <c r="H16" i="111"/>
  <c r="P16" i="111" s="1"/>
  <c r="D16" i="111"/>
  <c r="D15" i="111"/>
  <c r="H14" i="111"/>
  <c r="P14" i="111" s="1"/>
  <c r="D14" i="111"/>
  <c r="D13" i="111"/>
  <c r="H12" i="111"/>
  <c r="D12" i="111"/>
  <c r="D11" i="111"/>
  <c r="D10" i="111"/>
  <c r="H9" i="111"/>
  <c r="P9" i="111" s="1"/>
  <c r="D9" i="111"/>
  <c r="F57" i="111"/>
  <c r="D8" i="111"/>
  <c r="E9" i="110"/>
  <c r="F9" i="110"/>
  <c r="G9" i="110"/>
  <c r="E10" i="110"/>
  <c r="F10" i="110"/>
  <c r="G10" i="110"/>
  <c r="E11" i="110"/>
  <c r="F11" i="110"/>
  <c r="G11" i="110"/>
  <c r="E12" i="110"/>
  <c r="F12" i="110"/>
  <c r="G12" i="110"/>
  <c r="E13" i="110"/>
  <c r="F13" i="110"/>
  <c r="G13" i="110"/>
  <c r="E14" i="110"/>
  <c r="F14" i="110"/>
  <c r="G14" i="110"/>
  <c r="E15" i="110"/>
  <c r="F15" i="110"/>
  <c r="G15" i="110"/>
  <c r="E16" i="110"/>
  <c r="F16" i="110"/>
  <c r="G16" i="110"/>
  <c r="E17" i="110"/>
  <c r="F17" i="110"/>
  <c r="G17" i="110"/>
  <c r="E18" i="110"/>
  <c r="F18" i="110"/>
  <c r="G18" i="110"/>
  <c r="E19" i="110"/>
  <c r="F19" i="110"/>
  <c r="G19" i="110"/>
  <c r="E20" i="110"/>
  <c r="F20" i="110"/>
  <c r="G20" i="110"/>
  <c r="E21" i="110"/>
  <c r="F21" i="110"/>
  <c r="G21" i="110"/>
  <c r="E22" i="110"/>
  <c r="F22" i="110"/>
  <c r="G22" i="110"/>
  <c r="E23" i="110"/>
  <c r="F23" i="110"/>
  <c r="G23" i="110"/>
  <c r="E24" i="110"/>
  <c r="F24" i="110"/>
  <c r="G24" i="110"/>
  <c r="E25" i="110"/>
  <c r="F25" i="110"/>
  <c r="G25" i="110"/>
  <c r="E26" i="110"/>
  <c r="F26" i="110"/>
  <c r="G26" i="110"/>
  <c r="E27" i="110"/>
  <c r="F27" i="110"/>
  <c r="G27" i="110"/>
  <c r="E28" i="110"/>
  <c r="F28" i="110"/>
  <c r="G28" i="110"/>
  <c r="E29" i="110"/>
  <c r="F29" i="110"/>
  <c r="G29" i="110"/>
  <c r="E30" i="110"/>
  <c r="F30" i="110"/>
  <c r="G30" i="110"/>
  <c r="E31" i="110"/>
  <c r="F31" i="110"/>
  <c r="G31" i="110"/>
  <c r="E32" i="110"/>
  <c r="F32" i="110"/>
  <c r="G32" i="110"/>
  <c r="E33" i="110"/>
  <c r="F33" i="110"/>
  <c r="G33" i="110"/>
  <c r="E34" i="110"/>
  <c r="F34" i="110"/>
  <c r="G34" i="110"/>
  <c r="E35" i="110"/>
  <c r="F35" i="110"/>
  <c r="G35" i="110"/>
  <c r="E36" i="110"/>
  <c r="F36" i="110"/>
  <c r="G36" i="110"/>
  <c r="E37" i="110"/>
  <c r="F37" i="110"/>
  <c r="G37" i="110"/>
  <c r="E38" i="110"/>
  <c r="F38" i="110"/>
  <c r="G38" i="110"/>
  <c r="E39" i="110"/>
  <c r="F39" i="110"/>
  <c r="G39" i="110"/>
  <c r="E40" i="110"/>
  <c r="F40" i="110"/>
  <c r="G40" i="110"/>
  <c r="E41" i="110"/>
  <c r="F41" i="110"/>
  <c r="G41" i="110"/>
  <c r="E42" i="110"/>
  <c r="F42" i="110"/>
  <c r="G42" i="110"/>
  <c r="E43" i="110"/>
  <c r="F43" i="110"/>
  <c r="G43" i="110"/>
  <c r="E44" i="110"/>
  <c r="F44" i="110"/>
  <c r="G44" i="110"/>
  <c r="E45" i="110"/>
  <c r="F45" i="110"/>
  <c r="G45" i="110"/>
  <c r="E46" i="110"/>
  <c r="F46" i="110"/>
  <c r="G46" i="110"/>
  <c r="E47" i="110"/>
  <c r="F47" i="110"/>
  <c r="G47" i="110"/>
  <c r="E48" i="110"/>
  <c r="F48" i="110"/>
  <c r="G48" i="110"/>
  <c r="E49" i="110"/>
  <c r="F49" i="110"/>
  <c r="G49" i="110"/>
  <c r="E50" i="110"/>
  <c r="F50" i="110"/>
  <c r="G50" i="110"/>
  <c r="E51" i="110"/>
  <c r="F51" i="110"/>
  <c r="G51" i="110"/>
  <c r="E52" i="110"/>
  <c r="F52" i="110"/>
  <c r="G52" i="110"/>
  <c r="E53" i="110"/>
  <c r="F53" i="110"/>
  <c r="G53" i="110"/>
  <c r="E54" i="110"/>
  <c r="F54" i="110"/>
  <c r="G54" i="110"/>
  <c r="E55" i="110"/>
  <c r="F55" i="110"/>
  <c r="G55" i="110"/>
  <c r="E56" i="110"/>
  <c r="F56" i="110"/>
  <c r="G56" i="110"/>
  <c r="E8" i="110"/>
  <c r="G8" i="110"/>
  <c r="F8" i="110"/>
  <c r="J18" i="113" l="1"/>
  <c r="J28" i="111"/>
  <c r="P50" i="113"/>
  <c r="J49" i="111"/>
  <c r="J54" i="111"/>
  <c r="I59" i="123"/>
  <c r="I61" i="123"/>
  <c r="H69" i="123"/>
  <c r="I60" i="123"/>
  <c r="J57" i="121"/>
  <c r="J59" i="121" s="1"/>
  <c r="L8" i="121"/>
  <c r="N8" i="121" s="1"/>
  <c r="J57" i="118"/>
  <c r="J59" i="118" s="1"/>
  <c r="J57" i="120"/>
  <c r="J59" i="120" s="1"/>
  <c r="I60" i="120" s="1"/>
  <c r="J57" i="115"/>
  <c r="J59" i="115" s="1"/>
  <c r="I59" i="115" s="1"/>
  <c r="J56" i="113"/>
  <c r="P26" i="113"/>
  <c r="J8" i="113"/>
  <c r="L8" i="113" s="1"/>
  <c r="N8" i="113" s="1"/>
  <c r="P29" i="113"/>
  <c r="P34" i="113"/>
  <c r="J31" i="113"/>
  <c r="P11" i="113"/>
  <c r="P43" i="113"/>
  <c r="P10" i="113"/>
  <c r="P27" i="113"/>
  <c r="P13" i="113"/>
  <c r="J39" i="113"/>
  <c r="H57" i="113"/>
  <c r="J21" i="113"/>
  <c r="J40" i="113"/>
  <c r="J38" i="113"/>
  <c r="J25" i="113"/>
  <c r="J23" i="113"/>
  <c r="J54" i="113"/>
  <c r="J17" i="113"/>
  <c r="J41" i="113"/>
  <c r="J51" i="113"/>
  <c r="J15" i="113"/>
  <c r="J33" i="113"/>
  <c r="J12" i="111"/>
  <c r="J14" i="111"/>
  <c r="J44" i="111"/>
  <c r="J20" i="111"/>
  <c r="J16" i="111"/>
  <c r="H70" i="111"/>
  <c r="J47" i="111"/>
  <c r="J52" i="111"/>
  <c r="J60" i="111"/>
  <c r="H31" i="111"/>
  <c r="P31" i="111" s="1"/>
  <c r="H33" i="111"/>
  <c r="P33" i="111" s="1"/>
  <c r="H50" i="111"/>
  <c r="P50" i="111" s="1"/>
  <c r="H56" i="111"/>
  <c r="P56" i="111" s="1"/>
  <c r="G57" i="111"/>
  <c r="H18" i="111"/>
  <c r="P18" i="111" s="1"/>
  <c r="H22" i="111"/>
  <c r="P22" i="111" s="1"/>
  <c r="H24" i="111"/>
  <c r="P24" i="111" s="1"/>
  <c r="H26" i="111"/>
  <c r="P26" i="111" s="1"/>
  <c r="J30" i="111"/>
  <c r="J32" i="111"/>
  <c r="H43" i="111"/>
  <c r="P43" i="111" s="1"/>
  <c r="H8" i="111"/>
  <c r="P8" i="111" s="1"/>
  <c r="H35" i="111"/>
  <c r="P35" i="111" s="1"/>
  <c r="H13" i="111"/>
  <c r="P13" i="111" s="1"/>
  <c r="H15" i="111"/>
  <c r="P15" i="111" s="1"/>
  <c r="H17" i="111"/>
  <c r="P17" i="111" s="1"/>
  <c r="J27" i="111"/>
  <c r="H46" i="111"/>
  <c r="P46" i="111" s="1"/>
  <c r="H48" i="111"/>
  <c r="P48" i="111" s="1"/>
  <c r="H53" i="111"/>
  <c r="P53" i="111" s="1"/>
  <c r="H55" i="111"/>
  <c r="P55" i="111" s="1"/>
  <c r="H10" i="111"/>
  <c r="P10" i="111" s="1"/>
  <c r="H11" i="111"/>
  <c r="P11" i="111" s="1"/>
  <c r="H21" i="111"/>
  <c r="H23" i="111"/>
  <c r="P23" i="111" s="1"/>
  <c r="H25" i="111"/>
  <c r="P25" i="111" s="1"/>
  <c r="J39" i="111"/>
  <c r="J41" i="111"/>
  <c r="P29" i="111"/>
  <c r="J29" i="111"/>
  <c r="P37" i="111"/>
  <c r="J37" i="111"/>
  <c r="J45" i="111"/>
  <c r="P45" i="111"/>
  <c r="J9" i="111"/>
  <c r="P34" i="111"/>
  <c r="J34" i="111"/>
  <c r="J38" i="111"/>
  <c r="J40" i="111"/>
  <c r="J19" i="111"/>
  <c r="P42" i="111"/>
  <c r="J42" i="111"/>
  <c r="J50" i="111"/>
  <c r="J61" i="111"/>
  <c r="J36" i="111"/>
  <c r="J51" i="111"/>
  <c r="P12" i="111"/>
  <c r="P20" i="111"/>
  <c r="P28" i="111"/>
  <c r="P44" i="111"/>
  <c r="J62" i="111"/>
  <c r="K8" i="111"/>
  <c r="M8" i="111" s="1"/>
  <c r="E57" i="111"/>
  <c r="D153" i="110"/>
  <c r="G67" i="110"/>
  <c r="J67" i="110" s="1"/>
  <c r="J66" i="110"/>
  <c r="A66" i="110"/>
  <c r="J65" i="110"/>
  <c r="H64" i="110"/>
  <c r="J64" i="110" s="1"/>
  <c r="M63" i="110"/>
  <c r="F63" i="110"/>
  <c r="F62" i="110"/>
  <c r="F61" i="110"/>
  <c r="D56" i="110"/>
  <c r="D55" i="110"/>
  <c r="D54" i="110"/>
  <c r="H53" i="110"/>
  <c r="D53" i="110"/>
  <c r="H52" i="110"/>
  <c r="P52" i="110" s="1"/>
  <c r="D52" i="110"/>
  <c r="H51" i="110"/>
  <c r="P51" i="110" s="1"/>
  <c r="D51" i="110"/>
  <c r="D50" i="110"/>
  <c r="H49" i="110"/>
  <c r="D49" i="110"/>
  <c r="H48" i="110"/>
  <c r="P48" i="110" s="1"/>
  <c r="D48" i="110"/>
  <c r="H47" i="110"/>
  <c r="D47" i="110"/>
  <c r="D46" i="110"/>
  <c r="D45" i="110"/>
  <c r="H44" i="110"/>
  <c r="P44" i="110" s="1"/>
  <c r="D44" i="110"/>
  <c r="J44" i="110" s="1"/>
  <c r="D43" i="110"/>
  <c r="D42" i="110"/>
  <c r="D41" i="110"/>
  <c r="H40" i="110"/>
  <c r="P40" i="110" s="1"/>
  <c r="D40" i="110"/>
  <c r="D39" i="110"/>
  <c r="D38" i="110"/>
  <c r="H37" i="110"/>
  <c r="D37" i="110"/>
  <c r="H36" i="110"/>
  <c r="P36" i="110" s="1"/>
  <c r="D36" i="110"/>
  <c r="D35" i="110"/>
  <c r="D34" i="110"/>
  <c r="D33" i="110"/>
  <c r="H32" i="110"/>
  <c r="P32" i="110" s="1"/>
  <c r="D32" i="110"/>
  <c r="H31" i="110"/>
  <c r="D31" i="110"/>
  <c r="D30" i="110"/>
  <c r="D29" i="110"/>
  <c r="H28" i="110"/>
  <c r="P28" i="110" s="1"/>
  <c r="D28" i="110"/>
  <c r="D27" i="110"/>
  <c r="D26" i="110"/>
  <c r="D25" i="110"/>
  <c r="H24" i="110"/>
  <c r="P24" i="110" s="1"/>
  <c r="D24" i="110"/>
  <c r="D23" i="110"/>
  <c r="D22" i="110"/>
  <c r="H21" i="110"/>
  <c r="D21" i="110"/>
  <c r="D20" i="110"/>
  <c r="H19" i="110"/>
  <c r="P19" i="110" s="1"/>
  <c r="D19" i="110"/>
  <c r="D18" i="110"/>
  <c r="H17" i="110"/>
  <c r="P17" i="110" s="1"/>
  <c r="D17" i="110"/>
  <c r="H16" i="110"/>
  <c r="P16" i="110" s="1"/>
  <c r="D16" i="110"/>
  <c r="D15" i="110"/>
  <c r="H14" i="110"/>
  <c r="D14" i="110"/>
  <c r="D13" i="110"/>
  <c r="H12" i="110"/>
  <c r="P12" i="110" s="1"/>
  <c r="D12" i="110"/>
  <c r="D11" i="110"/>
  <c r="D10" i="110"/>
  <c r="D9" i="110"/>
  <c r="D8" i="110"/>
  <c r="E9" i="108"/>
  <c r="F9" i="108"/>
  <c r="G9" i="108"/>
  <c r="E10" i="108"/>
  <c r="F10" i="108"/>
  <c r="G10" i="108"/>
  <c r="E11" i="108"/>
  <c r="F11" i="108"/>
  <c r="G11" i="108"/>
  <c r="E12" i="108"/>
  <c r="F12" i="108"/>
  <c r="G12" i="108"/>
  <c r="E13" i="108"/>
  <c r="F13" i="108"/>
  <c r="G13" i="108"/>
  <c r="E14" i="108"/>
  <c r="F14" i="108"/>
  <c r="G14" i="108"/>
  <c r="E15" i="108"/>
  <c r="F15" i="108"/>
  <c r="H15" i="108" s="1"/>
  <c r="P15" i="108" s="1"/>
  <c r="G15" i="108"/>
  <c r="E16" i="108"/>
  <c r="F16" i="108"/>
  <c r="G16" i="108"/>
  <c r="E17" i="108"/>
  <c r="F17" i="108"/>
  <c r="G17" i="108"/>
  <c r="E18" i="108"/>
  <c r="F18" i="108"/>
  <c r="G18" i="108"/>
  <c r="E19" i="108"/>
  <c r="F19" i="108"/>
  <c r="G19" i="108"/>
  <c r="E20" i="108"/>
  <c r="F20" i="108"/>
  <c r="G20" i="108"/>
  <c r="E21" i="108"/>
  <c r="F21" i="108"/>
  <c r="G21" i="108"/>
  <c r="E22" i="108"/>
  <c r="F22" i="108"/>
  <c r="G22" i="108"/>
  <c r="E23" i="108"/>
  <c r="F23" i="108"/>
  <c r="G23" i="108"/>
  <c r="E24" i="108"/>
  <c r="F24" i="108"/>
  <c r="G24" i="108"/>
  <c r="E25" i="108"/>
  <c r="F25" i="108"/>
  <c r="G25" i="108"/>
  <c r="E26" i="108"/>
  <c r="F26" i="108"/>
  <c r="G26" i="108"/>
  <c r="E27" i="108"/>
  <c r="F27" i="108"/>
  <c r="G27" i="108"/>
  <c r="E28" i="108"/>
  <c r="F28" i="108"/>
  <c r="G28" i="108"/>
  <c r="E29" i="108"/>
  <c r="F29" i="108"/>
  <c r="G29" i="108"/>
  <c r="E30" i="108"/>
  <c r="F30" i="108"/>
  <c r="G30" i="108"/>
  <c r="E31" i="108"/>
  <c r="F31" i="108"/>
  <c r="G31" i="108"/>
  <c r="E32" i="108"/>
  <c r="F32" i="108"/>
  <c r="G32" i="108"/>
  <c r="E33" i="108"/>
  <c r="F33" i="108"/>
  <c r="G33" i="108"/>
  <c r="E34" i="108"/>
  <c r="F34" i="108"/>
  <c r="G34" i="108"/>
  <c r="E35" i="108"/>
  <c r="F35" i="108"/>
  <c r="G35" i="108"/>
  <c r="E36" i="108"/>
  <c r="F36" i="108"/>
  <c r="G36" i="108"/>
  <c r="E37" i="108"/>
  <c r="F37" i="108"/>
  <c r="G37" i="108"/>
  <c r="E38" i="108"/>
  <c r="F38" i="108"/>
  <c r="G38" i="108"/>
  <c r="E39" i="108"/>
  <c r="F39" i="108"/>
  <c r="G39" i="108"/>
  <c r="E40" i="108"/>
  <c r="F40" i="108"/>
  <c r="G40" i="108"/>
  <c r="E41" i="108"/>
  <c r="F41" i="108"/>
  <c r="G41" i="108"/>
  <c r="E42" i="108"/>
  <c r="F42" i="108"/>
  <c r="G42" i="108"/>
  <c r="E43" i="108"/>
  <c r="F43" i="108"/>
  <c r="G43" i="108"/>
  <c r="E44" i="108"/>
  <c r="F44" i="108"/>
  <c r="G44" i="108"/>
  <c r="E45" i="108"/>
  <c r="F45" i="108"/>
  <c r="G45" i="108"/>
  <c r="E46" i="108"/>
  <c r="F46" i="108"/>
  <c r="G46" i="108"/>
  <c r="E47" i="108"/>
  <c r="F47" i="108"/>
  <c r="G47" i="108"/>
  <c r="E48" i="108"/>
  <c r="F48" i="108"/>
  <c r="G48" i="108"/>
  <c r="E49" i="108"/>
  <c r="F49" i="108"/>
  <c r="G49" i="108"/>
  <c r="E50" i="108"/>
  <c r="F50" i="108"/>
  <c r="G50" i="108"/>
  <c r="E51" i="108"/>
  <c r="F51" i="108"/>
  <c r="G51" i="108"/>
  <c r="E52" i="108"/>
  <c r="F52" i="108"/>
  <c r="G52" i="108"/>
  <c r="E53" i="108"/>
  <c r="F53" i="108"/>
  <c r="G53" i="108"/>
  <c r="E54" i="108"/>
  <c r="F54" i="108"/>
  <c r="G54" i="108"/>
  <c r="E55" i="108"/>
  <c r="F55" i="108"/>
  <c r="G55" i="108"/>
  <c r="E56" i="108"/>
  <c r="F56" i="108"/>
  <c r="G56" i="108"/>
  <c r="G8" i="108"/>
  <c r="F8" i="108"/>
  <c r="E8" i="108"/>
  <c r="D153" i="108"/>
  <c r="G67" i="108"/>
  <c r="J67" i="108" s="1"/>
  <c r="J66" i="108"/>
  <c r="A66" i="108"/>
  <c r="J65" i="108"/>
  <c r="H64" i="108"/>
  <c r="J64" i="108" s="1"/>
  <c r="M63" i="108"/>
  <c r="F63" i="108"/>
  <c r="F62" i="108"/>
  <c r="F61" i="108"/>
  <c r="D56" i="108"/>
  <c r="D55" i="108"/>
  <c r="D54" i="108"/>
  <c r="D53" i="108"/>
  <c r="D52" i="108"/>
  <c r="D51" i="108"/>
  <c r="D50" i="108"/>
  <c r="D49" i="108"/>
  <c r="D48" i="108"/>
  <c r="D47" i="108"/>
  <c r="D46" i="108"/>
  <c r="D45" i="108"/>
  <c r="D44" i="108"/>
  <c r="D43" i="108"/>
  <c r="D42" i="108"/>
  <c r="D41" i="108"/>
  <c r="D40" i="108"/>
  <c r="D39" i="108"/>
  <c r="D38" i="108"/>
  <c r="D37" i="108"/>
  <c r="D36" i="108"/>
  <c r="D35" i="108"/>
  <c r="D34" i="108"/>
  <c r="D33" i="108"/>
  <c r="D32" i="108"/>
  <c r="D31" i="108"/>
  <c r="D30" i="108"/>
  <c r="D29" i="108"/>
  <c r="D28" i="108"/>
  <c r="D27" i="108"/>
  <c r="D26" i="108"/>
  <c r="D25" i="108"/>
  <c r="D24" i="108"/>
  <c r="D23" i="108"/>
  <c r="D22" i="108"/>
  <c r="D21" i="108"/>
  <c r="D20" i="108"/>
  <c r="D19" i="108"/>
  <c r="D18" i="108"/>
  <c r="D17" i="108"/>
  <c r="D16" i="108"/>
  <c r="D15" i="108"/>
  <c r="D14" i="108"/>
  <c r="D13" i="108"/>
  <c r="D12" i="108"/>
  <c r="D11" i="108"/>
  <c r="D10" i="108"/>
  <c r="D9" i="108"/>
  <c r="D8" i="108"/>
  <c r="E9" i="104"/>
  <c r="F9" i="104"/>
  <c r="G9" i="104"/>
  <c r="E10" i="104"/>
  <c r="F10" i="104"/>
  <c r="G10" i="104"/>
  <c r="E11" i="104"/>
  <c r="F11" i="104"/>
  <c r="G11" i="104"/>
  <c r="E12" i="104"/>
  <c r="F12" i="104"/>
  <c r="G12" i="104"/>
  <c r="E13" i="104"/>
  <c r="F13" i="104"/>
  <c r="G13" i="104"/>
  <c r="E14" i="104"/>
  <c r="F14" i="104"/>
  <c r="G14" i="104"/>
  <c r="E15" i="104"/>
  <c r="F15" i="104"/>
  <c r="G15" i="104"/>
  <c r="E16" i="104"/>
  <c r="F16" i="104"/>
  <c r="G16" i="104"/>
  <c r="E17" i="104"/>
  <c r="F17" i="104"/>
  <c r="G17" i="104"/>
  <c r="E18" i="104"/>
  <c r="F18" i="104"/>
  <c r="G18" i="104"/>
  <c r="E19" i="104"/>
  <c r="F19" i="104"/>
  <c r="G19" i="104"/>
  <c r="E20" i="104"/>
  <c r="F20" i="104"/>
  <c r="G20" i="104"/>
  <c r="E21" i="104"/>
  <c r="F21" i="104"/>
  <c r="G21" i="104"/>
  <c r="E22" i="104"/>
  <c r="F22" i="104"/>
  <c r="G22" i="104"/>
  <c r="E23" i="104"/>
  <c r="F23" i="104"/>
  <c r="G23" i="104"/>
  <c r="E24" i="104"/>
  <c r="F24" i="104"/>
  <c r="G24" i="104"/>
  <c r="E25" i="104"/>
  <c r="F25" i="104"/>
  <c r="G25" i="104"/>
  <c r="E26" i="104"/>
  <c r="F26" i="104"/>
  <c r="G26" i="104"/>
  <c r="E27" i="104"/>
  <c r="F27" i="104"/>
  <c r="G27" i="104"/>
  <c r="E28" i="104"/>
  <c r="F28" i="104"/>
  <c r="G28" i="104"/>
  <c r="E29" i="104"/>
  <c r="F29" i="104"/>
  <c r="G29" i="104"/>
  <c r="E30" i="104"/>
  <c r="F30" i="104"/>
  <c r="G30" i="104"/>
  <c r="E31" i="104"/>
  <c r="F31" i="104"/>
  <c r="G31" i="104"/>
  <c r="E32" i="104"/>
  <c r="F32" i="104"/>
  <c r="G32" i="104"/>
  <c r="E33" i="104"/>
  <c r="F33" i="104"/>
  <c r="G33" i="104"/>
  <c r="E34" i="104"/>
  <c r="F34" i="104"/>
  <c r="G34" i="104"/>
  <c r="E35" i="104"/>
  <c r="F35" i="104"/>
  <c r="G35" i="104"/>
  <c r="E36" i="104"/>
  <c r="F36" i="104"/>
  <c r="G36" i="104"/>
  <c r="E37" i="104"/>
  <c r="F37" i="104"/>
  <c r="G37" i="104"/>
  <c r="E38" i="104"/>
  <c r="F38" i="104"/>
  <c r="G38" i="104"/>
  <c r="E39" i="104"/>
  <c r="F39" i="104"/>
  <c r="G39" i="104"/>
  <c r="E40" i="104"/>
  <c r="F40" i="104"/>
  <c r="G40" i="104"/>
  <c r="E41" i="104"/>
  <c r="F41" i="104"/>
  <c r="G41" i="104"/>
  <c r="E42" i="104"/>
  <c r="F42" i="104"/>
  <c r="G42" i="104"/>
  <c r="E43" i="104"/>
  <c r="F43" i="104"/>
  <c r="G43" i="104"/>
  <c r="E44" i="104"/>
  <c r="F44" i="104"/>
  <c r="G44" i="104"/>
  <c r="E45" i="104"/>
  <c r="F45" i="104"/>
  <c r="G45" i="104"/>
  <c r="E46" i="104"/>
  <c r="F46" i="104"/>
  <c r="G46" i="104"/>
  <c r="E47" i="104"/>
  <c r="F47" i="104"/>
  <c r="G47" i="104"/>
  <c r="E48" i="104"/>
  <c r="F48" i="104"/>
  <c r="G48" i="104"/>
  <c r="E49" i="104"/>
  <c r="F49" i="104"/>
  <c r="G49" i="104"/>
  <c r="E50" i="104"/>
  <c r="F50" i="104"/>
  <c r="G50" i="104"/>
  <c r="E51" i="104"/>
  <c r="F51" i="104"/>
  <c r="G51" i="104"/>
  <c r="E52" i="104"/>
  <c r="F52" i="104"/>
  <c r="G52" i="104"/>
  <c r="E53" i="104"/>
  <c r="F53" i="104"/>
  <c r="G53" i="104"/>
  <c r="E54" i="104"/>
  <c r="F54" i="104"/>
  <c r="G54" i="104"/>
  <c r="E55" i="104"/>
  <c r="F55" i="104"/>
  <c r="G55" i="104"/>
  <c r="E56" i="104"/>
  <c r="F56" i="104"/>
  <c r="G56" i="104"/>
  <c r="G8" i="104"/>
  <c r="F8" i="104"/>
  <c r="E8" i="104"/>
  <c r="J55" i="111" l="1"/>
  <c r="J24" i="111"/>
  <c r="H50" i="108"/>
  <c r="P50" i="108" s="1"/>
  <c r="J13" i="111"/>
  <c r="J10" i="111"/>
  <c r="I59" i="121"/>
  <c r="H69" i="121"/>
  <c r="I61" i="121"/>
  <c r="I60" i="121"/>
  <c r="I62" i="121"/>
  <c r="H69" i="118"/>
  <c r="I61" i="118"/>
  <c r="I60" i="118"/>
  <c r="I62" i="118"/>
  <c r="I59" i="118"/>
  <c r="I62" i="120"/>
  <c r="I61" i="120"/>
  <c r="H69" i="120"/>
  <c r="I59" i="120"/>
  <c r="H69" i="115"/>
  <c r="I61" i="115"/>
  <c r="I60" i="115"/>
  <c r="I62" i="115"/>
  <c r="J57" i="113"/>
  <c r="J59" i="113" s="1"/>
  <c r="I59" i="113" s="1"/>
  <c r="J18" i="111"/>
  <c r="J35" i="111"/>
  <c r="J53" i="111"/>
  <c r="J48" i="111"/>
  <c r="J25" i="111"/>
  <c r="J46" i="111"/>
  <c r="H57" i="111"/>
  <c r="J26" i="111"/>
  <c r="J22" i="111"/>
  <c r="J23" i="111"/>
  <c r="J17" i="111"/>
  <c r="J33" i="111"/>
  <c r="J15" i="111"/>
  <c r="J31" i="111"/>
  <c r="J8" i="111"/>
  <c r="L8" i="111" s="1"/>
  <c r="N8" i="111" s="1"/>
  <c r="J56" i="111"/>
  <c r="P21" i="111"/>
  <c r="J21" i="111"/>
  <c r="J43" i="111"/>
  <c r="J11" i="111"/>
  <c r="H70" i="110"/>
  <c r="J52" i="110"/>
  <c r="H15" i="110"/>
  <c r="J15" i="110" s="1"/>
  <c r="H25" i="110"/>
  <c r="J25" i="110" s="1"/>
  <c r="H27" i="110"/>
  <c r="P27" i="110" s="1"/>
  <c r="H38" i="110"/>
  <c r="P38" i="110" s="1"/>
  <c r="H42" i="110"/>
  <c r="P42" i="110" s="1"/>
  <c r="J48" i="110"/>
  <c r="H54" i="110"/>
  <c r="P54" i="110" s="1"/>
  <c r="J12" i="110"/>
  <c r="J16" i="110"/>
  <c r="H23" i="110"/>
  <c r="P23" i="110" s="1"/>
  <c r="H29" i="110"/>
  <c r="P29" i="110" s="1"/>
  <c r="J60" i="110"/>
  <c r="H10" i="110"/>
  <c r="P10" i="110" s="1"/>
  <c r="J24" i="110"/>
  <c r="H33" i="110"/>
  <c r="P33" i="110" s="1"/>
  <c r="H35" i="110"/>
  <c r="P35" i="110" s="1"/>
  <c r="H46" i="110"/>
  <c r="P46" i="110" s="1"/>
  <c r="H55" i="110"/>
  <c r="P55" i="110" s="1"/>
  <c r="F57" i="110"/>
  <c r="H18" i="110"/>
  <c r="P18" i="110" s="1"/>
  <c r="J28" i="110"/>
  <c r="H50" i="110"/>
  <c r="P50" i="110" s="1"/>
  <c r="J62" i="110"/>
  <c r="H20" i="110"/>
  <c r="P20" i="110" s="1"/>
  <c r="H22" i="110"/>
  <c r="P22" i="110" s="1"/>
  <c r="H26" i="110"/>
  <c r="P26" i="110" s="1"/>
  <c r="J32" i="110"/>
  <c r="H41" i="110"/>
  <c r="J41" i="110" s="1"/>
  <c r="H43" i="110"/>
  <c r="P43" i="110" s="1"/>
  <c r="J36" i="110"/>
  <c r="H39" i="110"/>
  <c r="J39" i="110" s="1"/>
  <c r="H45" i="110"/>
  <c r="P45" i="110" s="1"/>
  <c r="H9" i="110"/>
  <c r="J9" i="110" s="1"/>
  <c r="H11" i="110"/>
  <c r="P11" i="110" s="1"/>
  <c r="H13" i="110"/>
  <c r="P13" i="110" s="1"/>
  <c r="J17" i="110"/>
  <c r="J19" i="110"/>
  <c r="H30" i="110"/>
  <c r="P30" i="110" s="1"/>
  <c r="H34" i="110"/>
  <c r="P34" i="110" s="1"/>
  <c r="J40" i="110"/>
  <c r="J49" i="110"/>
  <c r="J51" i="110"/>
  <c r="H56" i="110"/>
  <c r="P56" i="110" s="1"/>
  <c r="J21" i="110"/>
  <c r="P21" i="110"/>
  <c r="P47" i="110"/>
  <c r="J47" i="110"/>
  <c r="J29" i="110"/>
  <c r="J14" i="110"/>
  <c r="P14" i="110"/>
  <c r="P31" i="110"/>
  <c r="J31" i="110"/>
  <c r="P37" i="110"/>
  <c r="J37" i="110"/>
  <c r="J53" i="110"/>
  <c r="P53" i="110"/>
  <c r="H8" i="110"/>
  <c r="J8" i="110" s="1"/>
  <c r="G57" i="110"/>
  <c r="J61" i="110"/>
  <c r="K8" i="110"/>
  <c r="M8" i="110" s="1"/>
  <c r="E57" i="110"/>
  <c r="H36" i="108"/>
  <c r="P36" i="108" s="1"/>
  <c r="H40" i="108"/>
  <c r="J40" i="108" s="1"/>
  <c r="H13" i="108"/>
  <c r="P13" i="108" s="1"/>
  <c r="H56" i="108"/>
  <c r="P56" i="108" s="1"/>
  <c r="H48" i="108"/>
  <c r="P48" i="108" s="1"/>
  <c r="H32" i="108"/>
  <c r="H33" i="108"/>
  <c r="J33" i="108" s="1"/>
  <c r="H44" i="108"/>
  <c r="J44" i="108" s="1"/>
  <c r="H28" i="108"/>
  <c r="P28" i="108" s="1"/>
  <c r="H18" i="108"/>
  <c r="P18" i="108" s="1"/>
  <c r="H39" i="108"/>
  <c r="P39" i="108" s="1"/>
  <c r="H52" i="108"/>
  <c r="P52" i="108" s="1"/>
  <c r="H46" i="108"/>
  <c r="P46" i="108" s="1"/>
  <c r="H43" i="108"/>
  <c r="P43" i="108" s="1"/>
  <c r="H38" i="108"/>
  <c r="P38" i="108" s="1"/>
  <c r="H35" i="108"/>
  <c r="P35" i="108" s="1"/>
  <c r="H30" i="108"/>
  <c r="P30" i="108" s="1"/>
  <c r="H27" i="108"/>
  <c r="P27" i="108" s="1"/>
  <c r="H19" i="108"/>
  <c r="P19" i="108" s="1"/>
  <c r="H11" i="108"/>
  <c r="P11" i="108" s="1"/>
  <c r="H37" i="108"/>
  <c r="P37" i="108" s="1"/>
  <c r="H8" i="108"/>
  <c r="P8" i="108" s="1"/>
  <c r="H26" i="108"/>
  <c r="J26" i="108" s="1"/>
  <c r="H17" i="108"/>
  <c r="P17" i="108" s="1"/>
  <c r="H21" i="108"/>
  <c r="P21" i="108" s="1"/>
  <c r="H23" i="108"/>
  <c r="P23" i="108" s="1"/>
  <c r="H42" i="108"/>
  <c r="P42" i="108" s="1"/>
  <c r="H54" i="108"/>
  <c r="P54" i="108" s="1"/>
  <c r="H34" i="108"/>
  <c r="J34" i="108" s="1"/>
  <c r="H25" i="108"/>
  <c r="J25" i="108" s="1"/>
  <c r="H29" i="108"/>
  <c r="P29" i="108" s="1"/>
  <c r="H31" i="108"/>
  <c r="P31" i="108" s="1"/>
  <c r="H9" i="108"/>
  <c r="P9" i="108" s="1"/>
  <c r="F57" i="108"/>
  <c r="G57" i="108"/>
  <c r="H12" i="108"/>
  <c r="J12" i="108" s="1"/>
  <c r="H14" i="108"/>
  <c r="P14" i="108" s="1"/>
  <c r="H16" i="108"/>
  <c r="P16" i="108" s="1"/>
  <c r="H41" i="108"/>
  <c r="J41" i="108" s="1"/>
  <c r="H45" i="108"/>
  <c r="P45" i="108" s="1"/>
  <c r="H47" i="108"/>
  <c r="P47" i="108" s="1"/>
  <c r="K8" i="108"/>
  <c r="M8" i="108" s="1"/>
  <c r="H10" i="108"/>
  <c r="J10" i="108" s="1"/>
  <c r="H20" i="108"/>
  <c r="J20" i="108" s="1"/>
  <c r="H22" i="108"/>
  <c r="P22" i="108" s="1"/>
  <c r="H24" i="108"/>
  <c r="J24" i="108" s="1"/>
  <c r="H49" i="108"/>
  <c r="J49" i="108" s="1"/>
  <c r="H51" i="108"/>
  <c r="P51" i="108" s="1"/>
  <c r="H53" i="108"/>
  <c r="P53" i="108" s="1"/>
  <c r="H55" i="108"/>
  <c r="P55" i="108" s="1"/>
  <c r="J18" i="108"/>
  <c r="P32" i="108"/>
  <c r="J32" i="108"/>
  <c r="J15" i="108"/>
  <c r="P40" i="108"/>
  <c r="H70" i="108"/>
  <c r="J61" i="108"/>
  <c r="J62" i="108"/>
  <c r="E57" i="108"/>
  <c r="J60" i="108"/>
  <c r="D153" i="104"/>
  <c r="G67" i="104"/>
  <c r="J67" i="104" s="1"/>
  <c r="J66" i="104"/>
  <c r="A66" i="104"/>
  <c r="J65" i="104"/>
  <c r="H64" i="104"/>
  <c r="J64" i="104" s="1"/>
  <c r="M63" i="104"/>
  <c r="F63" i="104"/>
  <c r="F62" i="104"/>
  <c r="F61" i="104"/>
  <c r="H56" i="104"/>
  <c r="P56" i="104" s="1"/>
  <c r="D56" i="104"/>
  <c r="D55" i="104"/>
  <c r="H54" i="104"/>
  <c r="P54" i="104" s="1"/>
  <c r="D54" i="104"/>
  <c r="D53" i="104"/>
  <c r="H52" i="104"/>
  <c r="D52" i="104"/>
  <c r="D51" i="104"/>
  <c r="H50" i="104"/>
  <c r="P50" i="104" s="1"/>
  <c r="D50" i="104"/>
  <c r="D49" i="104"/>
  <c r="D48" i="104"/>
  <c r="H47" i="104"/>
  <c r="P47" i="104" s="1"/>
  <c r="D47" i="104"/>
  <c r="D46" i="104"/>
  <c r="H45" i="104"/>
  <c r="D45" i="104"/>
  <c r="D44" i="104"/>
  <c r="H43" i="104"/>
  <c r="P43" i="104" s="1"/>
  <c r="D43" i="104"/>
  <c r="H42" i="104"/>
  <c r="P42" i="104" s="1"/>
  <c r="D42" i="104"/>
  <c r="H41" i="104"/>
  <c r="D41" i="104"/>
  <c r="D40" i="104"/>
  <c r="H39" i="104"/>
  <c r="P39" i="104" s="1"/>
  <c r="D39" i="104"/>
  <c r="H38" i="104"/>
  <c r="P38" i="104" s="1"/>
  <c r="D38" i="104"/>
  <c r="D37" i="104"/>
  <c r="D36" i="104"/>
  <c r="D35" i="104"/>
  <c r="H34" i="104"/>
  <c r="P34" i="104" s="1"/>
  <c r="D34" i="104"/>
  <c r="D33" i="104"/>
  <c r="D32" i="104"/>
  <c r="H31" i="104"/>
  <c r="P31" i="104" s="1"/>
  <c r="D31" i="104"/>
  <c r="D30" i="104"/>
  <c r="D29" i="104"/>
  <c r="H28" i="104"/>
  <c r="P28" i="104" s="1"/>
  <c r="D28" i="104"/>
  <c r="D27" i="104"/>
  <c r="H26" i="104"/>
  <c r="P26" i="104" s="1"/>
  <c r="D26" i="104"/>
  <c r="H25" i="104"/>
  <c r="D25" i="104"/>
  <c r="D24" i="104"/>
  <c r="H23" i="104"/>
  <c r="P23" i="104" s="1"/>
  <c r="D23" i="104"/>
  <c r="D22" i="104"/>
  <c r="D21" i="104"/>
  <c r="H20" i="104"/>
  <c r="P20" i="104" s="1"/>
  <c r="D20" i="104"/>
  <c r="D19" i="104"/>
  <c r="H18" i="104"/>
  <c r="P18" i="104" s="1"/>
  <c r="D18" i="104"/>
  <c r="D17" i="104"/>
  <c r="D16" i="104"/>
  <c r="H15" i="104"/>
  <c r="P15" i="104" s="1"/>
  <c r="D15" i="104"/>
  <c r="H14" i="104"/>
  <c r="P14" i="104" s="1"/>
  <c r="D14" i="104"/>
  <c r="H13" i="104"/>
  <c r="D13" i="104"/>
  <c r="D12" i="104"/>
  <c r="H11" i="104"/>
  <c r="P11" i="104" s="1"/>
  <c r="D11" i="104"/>
  <c r="H10" i="104"/>
  <c r="P10" i="104" s="1"/>
  <c r="D10" i="104"/>
  <c r="H9" i="104"/>
  <c r="D9" i="104"/>
  <c r="D8" i="104"/>
  <c r="E9" i="102"/>
  <c r="F9" i="102"/>
  <c r="G9" i="102"/>
  <c r="E10" i="102"/>
  <c r="F10" i="102"/>
  <c r="G10" i="102"/>
  <c r="E11" i="102"/>
  <c r="F11" i="102"/>
  <c r="G11" i="102"/>
  <c r="E12" i="102"/>
  <c r="F12" i="102"/>
  <c r="G12" i="102"/>
  <c r="E13" i="102"/>
  <c r="F13" i="102"/>
  <c r="G13" i="102"/>
  <c r="E14" i="102"/>
  <c r="F14" i="102"/>
  <c r="G14" i="102"/>
  <c r="E15" i="102"/>
  <c r="F15" i="102"/>
  <c r="G15" i="102"/>
  <c r="E16" i="102"/>
  <c r="F16" i="102"/>
  <c r="G16" i="102"/>
  <c r="E17" i="102"/>
  <c r="F17" i="102"/>
  <c r="G17" i="102"/>
  <c r="E18" i="102"/>
  <c r="F18" i="102"/>
  <c r="G18" i="102"/>
  <c r="E19" i="102"/>
  <c r="F19" i="102"/>
  <c r="G19" i="102"/>
  <c r="E20" i="102"/>
  <c r="F20" i="102"/>
  <c r="G20" i="102"/>
  <c r="E21" i="102"/>
  <c r="F21" i="102"/>
  <c r="G21" i="102"/>
  <c r="E22" i="102"/>
  <c r="F22" i="102"/>
  <c r="G22" i="102"/>
  <c r="E23" i="102"/>
  <c r="F23" i="102"/>
  <c r="G23" i="102"/>
  <c r="E24" i="102"/>
  <c r="F24" i="102"/>
  <c r="G24" i="102"/>
  <c r="E25" i="102"/>
  <c r="F25" i="102"/>
  <c r="G25" i="102"/>
  <c r="E26" i="102"/>
  <c r="F26" i="102"/>
  <c r="G26" i="102"/>
  <c r="E27" i="102"/>
  <c r="F27" i="102"/>
  <c r="G27" i="102"/>
  <c r="E28" i="102"/>
  <c r="F28" i="102"/>
  <c r="G28" i="102"/>
  <c r="E29" i="102"/>
  <c r="F29" i="102"/>
  <c r="G29" i="102"/>
  <c r="E30" i="102"/>
  <c r="F30" i="102"/>
  <c r="G30" i="102"/>
  <c r="E31" i="102"/>
  <c r="F31" i="102"/>
  <c r="G31" i="102"/>
  <c r="E32" i="102"/>
  <c r="F32" i="102"/>
  <c r="G32" i="102"/>
  <c r="E33" i="102"/>
  <c r="F33" i="102"/>
  <c r="G33" i="102"/>
  <c r="E34" i="102"/>
  <c r="F34" i="102"/>
  <c r="G34" i="102"/>
  <c r="E35" i="102"/>
  <c r="F35" i="102"/>
  <c r="G35" i="102"/>
  <c r="E36" i="102"/>
  <c r="F36" i="102"/>
  <c r="G36" i="102"/>
  <c r="E37" i="102"/>
  <c r="F37" i="102"/>
  <c r="G37" i="102"/>
  <c r="E38" i="102"/>
  <c r="F38" i="102"/>
  <c r="G38" i="102"/>
  <c r="E39" i="102"/>
  <c r="F39" i="102"/>
  <c r="G39" i="102"/>
  <c r="E40" i="102"/>
  <c r="F40" i="102"/>
  <c r="G40" i="102"/>
  <c r="E41" i="102"/>
  <c r="F41" i="102"/>
  <c r="G41" i="102"/>
  <c r="E42" i="102"/>
  <c r="F42" i="102"/>
  <c r="G42" i="102"/>
  <c r="E43" i="102"/>
  <c r="F43" i="102"/>
  <c r="G43" i="102"/>
  <c r="E44" i="102"/>
  <c r="F44" i="102"/>
  <c r="G44" i="102"/>
  <c r="E45" i="102"/>
  <c r="F45" i="102"/>
  <c r="G45" i="102"/>
  <c r="E46" i="102"/>
  <c r="F46" i="102"/>
  <c r="G46" i="102"/>
  <c r="E47" i="102"/>
  <c r="F47" i="102"/>
  <c r="G47" i="102"/>
  <c r="E48" i="102"/>
  <c r="F48" i="102"/>
  <c r="G48" i="102"/>
  <c r="E49" i="102"/>
  <c r="F49" i="102"/>
  <c r="G49" i="102"/>
  <c r="E50" i="102"/>
  <c r="F50" i="102"/>
  <c r="G50" i="102"/>
  <c r="E51" i="102"/>
  <c r="F51" i="102"/>
  <c r="G51" i="102"/>
  <c r="E52" i="102"/>
  <c r="F52" i="102"/>
  <c r="G52" i="102"/>
  <c r="E53" i="102"/>
  <c r="F53" i="102"/>
  <c r="G53" i="102"/>
  <c r="E54" i="102"/>
  <c r="F54" i="102"/>
  <c r="G54" i="102"/>
  <c r="E55" i="102"/>
  <c r="F55" i="102"/>
  <c r="G55" i="102"/>
  <c r="E56" i="102"/>
  <c r="F56" i="102"/>
  <c r="G56" i="102"/>
  <c r="G8" i="102"/>
  <c r="F8" i="102"/>
  <c r="E8" i="102"/>
  <c r="J48" i="108" l="1"/>
  <c r="J46" i="108"/>
  <c r="J50" i="108"/>
  <c r="J23" i="110"/>
  <c r="P25" i="110"/>
  <c r="J36" i="108"/>
  <c r="J28" i="108"/>
  <c r="J26" i="110"/>
  <c r="P33" i="108"/>
  <c r="P34" i="108"/>
  <c r="J20" i="110"/>
  <c r="J37" i="108"/>
  <c r="J55" i="110"/>
  <c r="P9" i="110"/>
  <c r="J27" i="110"/>
  <c r="P39" i="110"/>
  <c r="J11" i="108"/>
  <c r="J43" i="110"/>
  <c r="I60" i="113"/>
  <c r="I62" i="113"/>
  <c r="I61" i="113"/>
  <c r="H69" i="113"/>
  <c r="J57" i="111"/>
  <c r="J59" i="111" s="1"/>
  <c r="I59" i="111" s="1"/>
  <c r="J46" i="110"/>
  <c r="J11" i="110"/>
  <c r="J22" i="110"/>
  <c r="P15" i="110"/>
  <c r="J54" i="110"/>
  <c r="P41" i="110"/>
  <c r="J38" i="110"/>
  <c r="J30" i="110"/>
  <c r="J13" i="110"/>
  <c r="J33" i="110"/>
  <c r="J35" i="110"/>
  <c r="J42" i="110"/>
  <c r="J18" i="110"/>
  <c r="J56" i="110"/>
  <c r="J45" i="110"/>
  <c r="J50" i="110"/>
  <c r="J10" i="110"/>
  <c r="J34" i="110"/>
  <c r="P8" i="110"/>
  <c r="H57" i="110"/>
  <c r="L8" i="110"/>
  <c r="N8" i="110" s="1"/>
  <c r="J29" i="108"/>
  <c r="J17" i="108"/>
  <c r="J19" i="108"/>
  <c r="J56" i="108"/>
  <c r="J35" i="108"/>
  <c r="P44" i="108"/>
  <c r="J13" i="108"/>
  <c r="J39" i="108"/>
  <c r="P26" i="108"/>
  <c r="J16" i="108"/>
  <c r="J52" i="108"/>
  <c r="P25" i="108"/>
  <c r="P12" i="108"/>
  <c r="J38" i="108"/>
  <c r="J54" i="108"/>
  <c r="J51" i="108"/>
  <c r="J30" i="108"/>
  <c r="P20" i="108"/>
  <c r="J43" i="108"/>
  <c r="J14" i="108"/>
  <c r="P10" i="108"/>
  <c r="J27" i="108"/>
  <c r="J9" i="108"/>
  <c r="P24" i="108"/>
  <c r="J21" i="108"/>
  <c r="J31" i="108"/>
  <c r="H57" i="108"/>
  <c r="J8" i="108"/>
  <c r="L8" i="108" s="1"/>
  <c r="N8" i="108" s="1"/>
  <c r="J22" i="108"/>
  <c r="J42" i="108"/>
  <c r="J47" i="108"/>
  <c r="P41" i="108"/>
  <c r="J45" i="108"/>
  <c r="J55" i="108"/>
  <c r="J23" i="108"/>
  <c r="J53" i="108"/>
  <c r="J11" i="104"/>
  <c r="J43" i="104"/>
  <c r="J61" i="104"/>
  <c r="J14" i="104"/>
  <c r="J28" i="104"/>
  <c r="G57" i="104"/>
  <c r="H12" i="104"/>
  <c r="P12" i="104" s="1"/>
  <c r="J18" i="104"/>
  <c r="H27" i="104"/>
  <c r="P27" i="104" s="1"/>
  <c r="H29" i="104"/>
  <c r="J29" i="104" s="1"/>
  <c r="H40" i="104"/>
  <c r="P40" i="104" s="1"/>
  <c r="H44" i="104"/>
  <c r="P44" i="104" s="1"/>
  <c r="H46" i="104"/>
  <c r="P46" i="104" s="1"/>
  <c r="J20" i="104"/>
  <c r="H33" i="104"/>
  <c r="P33" i="104" s="1"/>
  <c r="J26" i="104"/>
  <c r="H35" i="104"/>
  <c r="P35" i="104" s="1"/>
  <c r="H37" i="104"/>
  <c r="P37" i="104" s="1"/>
  <c r="H48" i="104"/>
  <c r="J48" i="104" s="1"/>
  <c r="H16" i="104"/>
  <c r="J16" i="104" s="1"/>
  <c r="J47" i="104"/>
  <c r="H24" i="104"/>
  <c r="J24" i="104" s="1"/>
  <c r="J34" i="104"/>
  <c r="H17" i="104"/>
  <c r="J17" i="104" s="1"/>
  <c r="H30" i="104"/>
  <c r="P30" i="104" s="1"/>
  <c r="H49" i="104"/>
  <c r="J49" i="104" s="1"/>
  <c r="H51" i="104"/>
  <c r="P51" i="104" s="1"/>
  <c r="H53" i="104"/>
  <c r="P53" i="104" s="1"/>
  <c r="H55" i="104"/>
  <c r="P55" i="104" s="1"/>
  <c r="H70" i="104"/>
  <c r="H22" i="104"/>
  <c r="P22" i="104" s="1"/>
  <c r="J10" i="104"/>
  <c r="H8" i="104"/>
  <c r="J8" i="104" s="1"/>
  <c r="L8" i="104" s="1"/>
  <c r="N8" i="104" s="1"/>
  <c r="H19" i="104"/>
  <c r="P19" i="104" s="1"/>
  <c r="H21" i="104"/>
  <c r="J21" i="104" s="1"/>
  <c r="H32" i="104"/>
  <c r="P32" i="104" s="1"/>
  <c r="H36" i="104"/>
  <c r="P36" i="104" s="1"/>
  <c r="J42" i="104"/>
  <c r="P25" i="104"/>
  <c r="J25" i="104"/>
  <c r="J50" i="104"/>
  <c r="J54" i="104"/>
  <c r="J56" i="104"/>
  <c r="P52" i="104"/>
  <c r="J52" i="104"/>
  <c r="J9" i="104"/>
  <c r="P9" i="104"/>
  <c r="P41" i="104"/>
  <c r="J41" i="104"/>
  <c r="P13" i="104"/>
  <c r="J13" i="104"/>
  <c r="P45" i="104"/>
  <c r="J45" i="104"/>
  <c r="J38" i="104"/>
  <c r="K8" i="104"/>
  <c r="M8" i="104" s="1"/>
  <c r="J62" i="104"/>
  <c r="J23" i="104"/>
  <c r="J31" i="104"/>
  <c r="J39" i="104"/>
  <c r="E57" i="104"/>
  <c r="J60" i="104"/>
  <c r="J15" i="104"/>
  <c r="F57" i="104"/>
  <c r="D153" i="102"/>
  <c r="G67" i="102"/>
  <c r="J67" i="102" s="1"/>
  <c r="J66" i="102"/>
  <c r="A66" i="102"/>
  <c r="J65" i="102"/>
  <c r="H64" i="102"/>
  <c r="J64" i="102" s="1"/>
  <c r="M63" i="102"/>
  <c r="F63" i="102"/>
  <c r="F62" i="102"/>
  <c r="F61" i="102"/>
  <c r="D56" i="102"/>
  <c r="H55" i="102"/>
  <c r="P55" i="102" s="1"/>
  <c r="D55" i="102"/>
  <c r="D54" i="102"/>
  <c r="H53" i="102"/>
  <c r="P53" i="102" s="1"/>
  <c r="D53" i="102"/>
  <c r="H52" i="102"/>
  <c r="D52" i="102"/>
  <c r="H51" i="102"/>
  <c r="D51" i="102"/>
  <c r="D50" i="102"/>
  <c r="D49" i="102"/>
  <c r="D48" i="102"/>
  <c r="D47" i="102"/>
  <c r="H46" i="102"/>
  <c r="P46" i="102" s="1"/>
  <c r="D46" i="102"/>
  <c r="D45" i="102"/>
  <c r="D44" i="102"/>
  <c r="H43" i="102"/>
  <c r="P43" i="102" s="1"/>
  <c r="D43" i="102"/>
  <c r="H42" i="102"/>
  <c r="P42" i="102" s="1"/>
  <c r="D42" i="102"/>
  <c r="H41" i="102"/>
  <c r="P41" i="102" s="1"/>
  <c r="D41" i="102"/>
  <c r="H40" i="102"/>
  <c r="P40" i="102" s="1"/>
  <c r="D40" i="102"/>
  <c r="J40" i="102" s="1"/>
  <c r="H39" i="102"/>
  <c r="D39" i="102"/>
  <c r="H38" i="102"/>
  <c r="P38" i="102" s="1"/>
  <c r="D38" i="102"/>
  <c r="D37" i="102"/>
  <c r="D36" i="102"/>
  <c r="D35" i="102"/>
  <c r="H34" i="102"/>
  <c r="P34" i="102" s="1"/>
  <c r="D34" i="102"/>
  <c r="D33" i="102"/>
  <c r="H32" i="102"/>
  <c r="P32" i="102" s="1"/>
  <c r="D32" i="102"/>
  <c r="J32" i="102" s="1"/>
  <c r="D31" i="102"/>
  <c r="H30" i="102"/>
  <c r="P30" i="102" s="1"/>
  <c r="D30" i="102"/>
  <c r="H29" i="102"/>
  <c r="D29" i="102"/>
  <c r="D28" i="102"/>
  <c r="D27" i="102"/>
  <c r="H26" i="102"/>
  <c r="P26" i="102" s="1"/>
  <c r="D26" i="102"/>
  <c r="D25" i="102"/>
  <c r="H24" i="102"/>
  <c r="P24" i="102" s="1"/>
  <c r="D24" i="102"/>
  <c r="D23" i="102"/>
  <c r="H22" i="102"/>
  <c r="P22" i="102" s="1"/>
  <c r="D22" i="102"/>
  <c r="D21" i="102"/>
  <c r="H20" i="102"/>
  <c r="D20" i="102"/>
  <c r="D19" i="102"/>
  <c r="D18" i="102"/>
  <c r="D17" i="102"/>
  <c r="D16" i="102"/>
  <c r="D15" i="102"/>
  <c r="H14" i="102"/>
  <c r="P14" i="102" s="1"/>
  <c r="D14" i="102"/>
  <c r="H13" i="102"/>
  <c r="D13" i="102"/>
  <c r="D12" i="102"/>
  <c r="H11" i="102"/>
  <c r="P11" i="102" s="1"/>
  <c r="D11" i="102"/>
  <c r="H10" i="102"/>
  <c r="P10" i="102" s="1"/>
  <c r="D10" i="102"/>
  <c r="H9" i="102"/>
  <c r="P9" i="102" s="1"/>
  <c r="D9" i="102"/>
  <c r="K8" i="102"/>
  <c r="D8" i="102"/>
  <c r="I61" i="111" l="1"/>
  <c r="I60" i="111"/>
  <c r="I62" i="111"/>
  <c r="H69" i="111"/>
  <c r="J57" i="110"/>
  <c r="J59" i="110" s="1"/>
  <c r="I62" i="110" s="1"/>
  <c r="J57" i="108"/>
  <c r="J59" i="108" s="1"/>
  <c r="I59" i="108" s="1"/>
  <c r="P29" i="104"/>
  <c r="P17" i="104"/>
  <c r="P21" i="104"/>
  <c r="P24" i="104"/>
  <c r="J33" i="104"/>
  <c r="J32" i="104"/>
  <c r="P48" i="104"/>
  <c r="J22" i="104"/>
  <c r="J12" i="104"/>
  <c r="J37" i="104"/>
  <c r="J30" i="104"/>
  <c r="P16" i="104"/>
  <c r="J35" i="104"/>
  <c r="J27" i="104"/>
  <c r="J19" i="104"/>
  <c r="P8" i="104"/>
  <c r="J51" i="104"/>
  <c r="H57" i="104"/>
  <c r="J36" i="104"/>
  <c r="J40" i="104"/>
  <c r="J55" i="104"/>
  <c r="J46" i="104"/>
  <c r="J53" i="104"/>
  <c r="J44" i="104"/>
  <c r="H70" i="102"/>
  <c r="P70" i="102" s="1"/>
  <c r="J9" i="102"/>
  <c r="J34" i="102"/>
  <c r="J42" i="102"/>
  <c r="J11" i="102"/>
  <c r="H45" i="102"/>
  <c r="J45" i="102" s="1"/>
  <c r="J10" i="102"/>
  <c r="H21" i="102"/>
  <c r="J21" i="102" s="1"/>
  <c r="H31" i="102"/>
  <c r="P31" i="102" s="1"/>
  <c r="H33" i="102"/>
  <c r="P33" i="102" s="1"/>
  <c r="H35" i="102"/>
  <c r="P35" i="102" s="1"/>
  <c r="J41" i="102"/>
  <c r="J43" i="102"/>
  <c r="H8" i="102"/>
  <c r="J8" i="102" s="1"/>
  <c r="L8" i="102" s="1"/>
  <c r="N8" i="102" s="1"/>
  <c r="H12" i="102"/>
  <c r="J12" i="102" s="1"/>
  <c r="H16" i="102"/>
  <c r="P16" i="102" s="1"/>
  <c r="H18" i="102"/>
  <c r="P18" i="102" s="1"/>
  <c r="J24" i="102"/>
  <c r="J26" i="102"/>
  <c r="H37" i="102"/>
  <c r="P37" i="102" s="1"/>
  <c r="H47" i="102"/>
  <c r="J47" i="102" s="1"/>
  <c r="H49" i="102"/>
  <c r="J49" i="102" s="1"/>
  <c r="J55" i="102"/>
  <c r="E57" i="102"/>
  <c r="F57" i="102"/>
  <c r="H28" i="102"/>
  <c r="P28" i="102" s="1"/>
  <c r="G57" i="102"/>
  <c r="H36" i="102"/>
  <c r="P36" i="102" s="1"/>
  <c r="H15" i="102"/>
  <c r="J15" i="102" s="1"/>
  <c r="H17" i="102"/>
  <c r="P17" i="102" s="1"/>
  <c r="H19" i="102"/>
  <c r="P19" i="102" s="1"/>
  <c r="H44" i="102"/>
  <c r="P44" i="102" s="1"/>
  <c r="H48" i="102"/>
  <c r="P48" i="102" s="1"/>
  <c r="H50" i="102"/>
  <c r="J50" i="102" s="1"/>
  <c r="H23" i="102"/>
  <c r="P23" i="102" s="1"/>
  <c r="H25" i="102"/>
  <c r="P25" i="102" s="1"/>
  <c r="H27" i="102"/>
  <c r="P27" i="102" s="1"/>
  <c r="J35" i="102"/>
  <c r="H54" i="102"/>
  <c r="P54" i="102" s="1"/>
  <c r="H56" i="102"/>
  <c r="P56" i="102" s="1"/>
  <c r="J39" i="102"/>
  <c r="P39" i="102"/>
  <c r="P13" i="102"/>
  <c r="J13" i="102"/>
  <c r="J52" i="102"/>
  <c r="P52" i="102"/>
  <c r="J29" i="102"/>
  <c r="P29" i="102"/>
  <c r="P20" i="102"/>
  <c r="J20" i="102"/>
  <c r="P45" i="102"/>
  <c r="P51" i="102"/>
  <c r="J51" i="102"/>
  <c r="J36" i="102"/>
  <c r="J25" i="102"/>
  <c r="J14" i="102"/>
  <c r="J22" i="102"/>
  <c r="J30" i="102"/>
  <c r="J38" i="102"/>
  <c r="J46" i="102"/>
  <c r="J53" i="102"/>
  <c r="J61" i="102"/>
  <c r="M8" i="102"/>
  <c r="J62" i="102"/>
  <c r="J60" i="102"/>
  <c r="P8" i="102" l="1"/>
  <c r="P15" i="102"/>
  <c r="P47" i="102"/>
  <c r="H69" i="110"/>
  <c r="I61" i="110"/>
  <c r="I60" i="110"/>
  <c r="I59" i="110"/>
  <c r="I60" i="108"/>
  <c r="I61" i="108"/>
  <c r="I62" i="108"/>
  <c r="H69" i="108"/>
  <c r="J57" i="104"/>
  <c r="J59" i="104" s="1"/>
  <c r="I62" i="104" s="1"/>
  <c r="J31" i="102"/>
  <c r="P12" i="102"/>
  <c r="J18" i="102"/>
  <c r="J23" i="102"/>
  <c r="J56" i="102"/>
  <c r="P21" i="102"/>
  <c r="J54" i="102"/>
  <c r="J33" i="102"/>
  <c r="P50" i="102"/>
  <c r="J44" i="102"/>
  <c r="J37" i="102"/>
  <c r="J48" i="102"/>
  <c r="H57" i="102"/>
  <c r="J28" i="102"/>
  <c r="J19" i="102"/>
  <c r="J17" i="102"/>
  <c r="J27" i="102"/>
  <c r="J16" i="102"/>
  <c r="D153" i="101"/>
  <c r="E9" i="101"/>
  <c r="F9" i="101"/>
  <c r="G9" i="101"/>
  <c r="E10" i="101"/>
  <c r="F10" i="101"/>
  <c r="G10" i="101"/>
  <c r="E11" i="101"/>
  <c r="F11" i="101"/>
  <c r="G11" i="101"/>
  <c r="E12" i="101"/>
  <c r="F12" i="101"/>
  <c r="G12" i="101"/>
  <c r="E13" i="101"/>
  <c r="F13" i="101"/>
  <c r="G13" i="101"/>
  <c r="E14" i="101"/>
  <c r="F14" i="101"/>
  <c r="G14" i="101"/>
  <c r="E15" i="101"/>
  <c r="F15" i="101"/>
  <c r="G15" i="101"/>
  <c r="E16" i="101"/>
  <c r="F16" i="101"/>
  <c r="G16" i="101"/>
  <c r="E17" i="101"/>
  <c r="F17" i="101"/>
  <c r="G17" i="101"/>
  <c r="E18" i="101"/>
  <c r="F18" i="101"/>
  <c r="G18" i="101"/>
  <c r="E19" i="101"/>
  <c r="F19" i="101"/>
  <c r="G19" i="101"/>
  <c r="E20" i="101"/>
  <c r="F20" i="101"/>
  <c r="G20" i="101"/>
  <c r="E21" i="101"/>
  <c r="F21" i="101"/>
  <c r="G21" i="101"/>
  <c r="E22" i="101"/>
  <c r="F22" i="101"/>
  <c r="G22" i="101"/>
  <c r="E23" i="101"/>
  <c r="F23" i="101"/>
  <c r="G23" i="101"/>
  <c r="E24" i="101"/>
  <c r="F24" i="101"/>
  <c r="G24" i="101"/>
  <c r="E25" i="101"/>
  <c r="F25" i="101"/>
  <c r="G25" i="101"/>
  <c r="E26" i="101"/>
  <c r="F26" i="101"/>
  <c r="G26" i="101"/>
  <c r="E27" i="101"/>
  <c r="F27" i="101"/>
  <c r="G27" i="101"/>
  <c r="E28" i="101"/>
  <c r="F28" i="101"/>
  <c r="G28" i="101"/>
  <c r="E29" i="101"/>
  <c r="F29" i="101"/>
  <c r="G29" i="101"/>
  <c r="E30" i="101"/>
  <c r="F30" i="101"/>
  <c r="G30" i="101"/>
  <c r="E31" i="101"/>
  <c r="F31" i="101"/>
  <c r="G31" i="101"/>
  <c r="E32" i="101"/>
  <c r="F32" i="101"/>
  <c r="G32" i="101"/>
  <c r="E33" i="101"/>
  <c r="F33" i="101"/>
  <c r="G33" i="101"/>
  <c r="E34" i="101"/>
  <c r="F34" i="101"/>
  <c r="G34" i="101"/>
  <c r="E35" i="101"/>
  <c r="F35" i="101"/>
  <c r="G35" i="101"/>
  <c r="E36" i="101"/>
  <c r="F36" i="101"/>
  <c r="G36" i="101"/>
  <c r="E37" i="101"/>
  <c r="F37" i="101"/>
  <c r="G37" i="101"/>
  <c r="E38" i="101"/>
  <c r="F38" i="101"/>
  <c r="G38" i="101"/>
  <c r="E39" i="101"/>
  <c r="F39" i="101"/>
  <c r="G39" i="101"/>
  <c r="E40" i="101"/>
  <c r="F40" i="101"/>
  <c r="G40" i="101"/>
  <c r="E41" i="101"/>
  <c r="F41" i="101"/>
  <c r="G41" i="101"/>
  <c r="E42" i="101"/>
  <c r="F42" i="101"/>
  <c r="G42" i="101"/>
  <c r="E43" i="101"/>
  <c r="F43" i="101"/>
  <c r="G43" i="101"/>
  <c r="E44" i="101"/>
  <c r="F44" i="101"/>
  <c r="G44" i="101"/>
  <c r="E45" i="101"/>
  <c r="F45" i="101"/>
  <c r="G45" i="101"/>
  <c r="E46" i="101"/>
  <c r="F46" i="101"/>
  <c r="G46" i="101"/>
  <c r="E47" i="101"/>
  <c r="F47" i="101"/>
  <c r="G47" i="101"/>
  <c r="E48" i="101"/>
  <c r="F48" i="101"/>
  <c r="G48" i="101"/>
  <c r="E49" i="101"/>
  <c r="F49" i="101"/>
  <c r="G49" i="101"/>
  <c r="E50" i="101"/>
  <c r="F50" i="101"/>
  <c r="G50" i="101"/>
  <c r="E51" i="101"/>
  <c r="F51" i="101"/>
  <c r="G51" i="101"/>
  <c r="E52" i="101"/>
  <c r="F52" i="101"/>
  <c r="G52" i="101"/>
  <c r="E53" i="101"/>
  <c r="F53" i="101"/>
  <c r="G53" i="101"/>
  <c r="E54" i="101"/>
  <c r="F54" i="101"/>
  <c r="G54" i="101"/>
  <c r="E55" i="101"/>
  <c r="F55" i="101"/>
  <c r="G55" i="101"/>
  <c r="E56" i="101"/>
  <c r="F56" i="101"/>
  <c r="G56" i="101"/>
  <c r="G8" i="101"/>
  <c r="F8" i="101"/>
  <c r="E8" i="101"/>
  <c r="G67" i="101"/>
  <c r="J67" i="101" s="1"/>
  <c r="J66" i="101"/>
  <c r="A66" i="101"/>
  <c r="J65" i="101"/>
  <c r="H64" i="101"/>
  <c r="J64" i="101" s="1"/>
  <c r="M63" i="101"/>
  <c r="F63" i="101"/>
  <c r="F62" i="101"/>
  <c r="F61" i="101"/>
  <c r="D56" i="101"/>
  <c r="D55" i="101"/>
  <c r="D54" i="101"/>
  <c r="D53" i="101"/>
  <c r="D52" i="101"/>
  <c r="D51" i="101"/>
  <c r="D50" i="101"/>
  <c r="D49" i="101"/>
  <c r="D48" i="101"/>
  <c r="D47" i="101"/>
  <c r="D46" i="101"/>
  <c r="D45" i="101"/>
  <c r="D44" i="101"/>
  <c r="D43" i="101"/>
  <c r="D42" i="101"/>
  <c r="D41" i="101"/>
  <c r="D40" i="101"/>
  <c r="D39" i="101"/>
  <c r="D38" i="101"/>
  <c r="D37" i="101"/>
  <c r="D36" i="101"/>
  <c r="D35" i="101"/>
  <c r="D34" i="101"/>
  <c r="D33" i="101"/>
  <c r="D32" i="101"/>
  <c r="D31" i="101"/>
  <c r="D30" i="101"/>
  <c r="D29" i="101"/>
  <c r="D28" i="101"/>
  <c r="D27" i="101"/>
  <c r="D26" i="101"/>
  <c r="D25" i="101"/>
  <c r="D24" i="101"/>
  <c r="D23" i="101"/>
  <c r="D22" i="101"/>
  <c r="D21" i="101"/>
  <c r="D20" i="101"/>
  <c r="D19" i="101"/>
  <c r="D18" i="101"/>
  <c r="D17" i="101"/>
  <c r="D16" i="101"/>
  <c r="D15" i="101"/>
  <c r="D14" i="101"/>
  <c r="D13" i="101"/>
  <c r="D12" i="101"/>
  <c r="D11" i="101"/>
  <c r="D10" i="101"/>
  <c r="D9" i="101"/>
  <c r="D8" i="101"/>
  <c r="J61" i="101" l="1"/>
  <c r="J62" i="101"/>
  <c r="K8" i="101"/>
  <c r="M8" i="101" s="1"/>
  <c r="J60" i="101"/>
  <c r="I59" i="104"/>
  <c r="I60" i="104"/>
  <c r="H69" i="104"/>
  <c r="I61" i="104"/>
  <c r="J57" i="102"/>
  <c r="J59" i="102" s="1"/>
  <c r="I61" i="102" s="1"/>
  <c r="H56" i="101"/>
  <c r="H43" i="101"/>
  <c r="P43" i="101" s="1"/>
  <c r="H30" i="101"/>
  <c r="J30" i="101" s="1"/>
  <c r="H46" i="101"/>
  <c r="J46" i="101" s="1"/>
  <c r="H42" i="101"/>
  <c r="P42" i="101" s="1"/>
  <c r="H33" i="101"/>
  <c r="P33" i="101" s="1"/>
  <c r="H9" i="101"/>
  <c r="H10" i="101"/>
  <c r="H12" i="101"/>
  <c r="H14" i="101"/>
  <c r="P14" i="101" s="1"/>
  <c r="H16" i="101"/>
  <c r="H22" i="101"/>
  <c r="P22" i="101" s="1"/>
  <c r="H26" i="101"/>
  <c r="P26" i="101" s="1"/>
  <c r="H37" i="101"/>
  <c r="P37" i="101" s="1"/>
  <c r="H49" i="101"/>
  <c r="J49" i="101" s="1"/>
  <c r="H36" i="101"/>
  <c r="P36" i="101" s="1"/>
  <c r="H38" i="101"/>
  <c r="P38" i="101" s="1"/>
  <c r="H54" i="101"/>
  <c r="P54" i="101" s="1"/>
  <c r="H70" i="101"/>
  <c r="P70" i="101" s="1"/>
  <c r="H11" i="101"/>
  <c r="H25" i="101"/>
  <c r="P25" i="101" s="1"/>
  <c r="H27" i="101"/>
  <c r="P27" i="101" s="1"/>
  <c r="H52" i="101"/>
  <c r="H17" i="101"/>
  <c r="P17" i="101" s="1"/>
  <c r="H39" i="101"/>
  <c r="P39" i="101" s="1"/>
  <c r="H41" i="101"/>
  <c r="H51" i="101"/>
  <c r="H53" i="101"/>
  <c r="P53" i="101" s="1"/>
  <c r="H44" i="101"/>
  <c r="P44" i="101" s="1"/>
  <c r="H20" i="101"/>
  <c r="P20" i="101" s="1"/>
  <c r="H29" i="101"/>
  <c r="P29" i="101" s="1"/>
  <c r="H31" i="101"/>
  <c r="P31" i="101" s="1"/>
  <c r="H35" i="101"/>
  <c r="P35" i="101" s="1"/>
  <c r="H48" i="101"/>
  <c r="P48" i="101" s="1"/>
  <c r="H50" i="101"/>
  <c r="H21" i="101"/>
  <c r="P21" i="101" s="1"/>
  <c r="H40" i="101"/>
  <c r="P40" i="101" s="1"/>
  <c r="H18" i="101"/>
  <c r="H24" i="101"/>
  <c r="P24" i="101" s="1"/>
  <c r="G57" i="101"/>
  <c r="H23" i="101"/>
  <c r="J23" i="101" s="1"/>
  <c r="H28" i="101"/>
  <c r="P28" i="101" s="1"/>
  <c r="H8" i="101"/>
  <c r="H13" i="101"/>
  <c r="P13" i="101" s="1"/>
  <c r="H15" i="101"/>
  <c r="H19" i="101"/>
  <c r="H32" i="101"/>
  <c r="P32" i="101" s="1"/>
  <c r="H34" i="101"/>
  <c r="P34" i="101" s="1"/>
  <c r="H45" i="101"/>
  <c r="P45" i="101" s="1"/>
  <c r="H47" i="101"/>
  <c r="H55" i="101"/>
  <c r="F57" i="101"/>
  <c r="E57" i="101"/>
  <c r="G55" i="98"/>
  <c r="F55" i="98"/>
  <c r="E55" i="98"/>
  <c r="D55" i="98"/>
  <c r="E54" i="98"/>
  <c r="E56" i="98"/>
  <c r="D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4" i="98"/>
  <c r="E45" i="98"/>
  <c r="E46" i="98"/>
  <c r="E47" i="98"/>
  <c r="E48" i="98"/>
  <c r="E49" i="98"/>
  <c r="E50" i="98"/>
  <c r="E51" i="98"/>
  <c r="E52" i="98"/>
  <c r="E53" i="98"/>
  <c r="F47" i="98"/>
  <c r="F48" i="98"/>
  <c r="F49" i="98"/>
  <c r="F50" i="98"/>
  <c r="F51" i="98"/>
  <c r="F52" i="98"/>
  <c r="F53" i="98"/>
  <c r="F54" i="98"/>
  <c r="F56" i="98"/>
  <c r="G49" i="98"/>
  <c r="G50" i="98"/>
  <c r="G51" i="98"/>
  <c r="G52" i="98"/>
  <c r="G53" i="98"/>
  <c r="G54" i="98"/>
  <c r="G56" i="98"/>
  <c r="G9" i="98"/>
  <c r="G10" i="98"/>
  <c r="G11" i="98"/>
  <c r="G12" i="98"/>
  <c r="G13" i="98"/>
  <c r="G14" i="98"/>
  <c r="G15" i="98"/>
  <c r="G16" i="98"/>
  <c r="G17" i="98"/>
  <c r="G18" i="98"/>
  <c r="G19" i="98"/>
  <c r="G20" i="98"/>
  <c r="G21" i="98"/>
  <c r="G22" i="98"/>
  <c r="G23" i="98"/>
  <c r="G24" i="98"/>
  <c r="G25" i="98"/>
  <c r="G26" i="98"/>
  <c r="G27" i="98"/>
  <c r="G28" i="98"/>
  <c r="G29" i="98"/>
  <c r="G30" i="98"/>
  <c r="G31" i="98"/>
  <c r="G32" i="98"/>
  <c r="G33" i="98"/>
  <c r="G34" i="98"/>
  <c r="G35" i="98"/>
  <c r="G36" i="98"/>
  <c r="G37" i="98"/>
  <c r="G38" i="98"/>
  <c r="G39" i="98"/>
  <c r="G40" i="98"/>
  <c r="G41" i="98"/>
  <c r="G42" i="98"/>
  <c r="G43" i="98"/>
  <c r="G44" i="98"/>
  <c r="G45" i="98"/>
  <c r="G46" i="98"/>
  <c r="G47" i="98"/>
  <c r="G48" i="98"/>
  <c r="G8" i="98"/>
  <c r="F9" i="98"/>
  <c r="F10" i="98"/>
  <c r="F11" i="98"/>
  <c r="F12" i="98"/>
  <c r="F13" i="98"/>
  <c r="F14" i="98"/>
  <c r="F15" i="98"/>
  <c r="F16" i="98"/>
  <c r="F17" i="98"/>
  <c r="F18" i="98"/>
  <c r="F19" i="98"/>
  <c r="F20" i="98"/>
  <c r="F21" i="98"/>
  <c r="F22" i="98"/>
  <c r="F23" i="98"/>
  <c r="F24" i="98"/>
  <c r="F25" i="98"/>
  <c r="F26" i="98"/>
  <c r="F27" i="98"/>
  <c r="F28" i="98"/>
  <c r="F29" i="98"/>
  <c r="F30" i="98"/>
  <c r="F31" i="98"/>
  <c r="F32" i="98"/>
  <c r="F33" i="98"/>
  <c r="F34" i="98"/>
  <c r="F35" i="98"/>
  <c r="F36" i="98"/>
  <c r="F37" i="98"/>
  <c r="F38" i="98"/>
  <c r="F39" i="98"/>
  <c r="F40" i="98"/>
  <c r="F41" i="98"/>
  <c r="F42" i="98"/>
  <c r="F43" i="98"/>
  <c r="F44" i="98"/>
  <c r="F45" i="98"/>
  <c r="F46" i="98"/>
  <c r="F8" i="98"/>
  <c r="P30" i="101" l="1"/>
  <c r="P18" i="101"/>
  <c r="J18" i="101"/>
  <c r="P41" i="101"/>
  <c r="J41" i="101"/>
  <c r="J54" i="101"/>
  <c r="P12" i="101"/>
  <c r="J12" i="101"/>
  <c r="P56" i="101"/>
  <c r="J56" i="101"/>
  <c r="P15" i="101"/>
  <c r="J15" i="101"/>
  <c r="P55" i="101"/>
  <c r="J55" i="101"/>
  <c r="P8" i="101"/>
  <c r="J8" i="101"/>
  <c r="L8" i="101" s="1"/>
  <c r="N8" i="101" s="1"/>
  <c r="J43" i="101"/>
  <c r="P11" i="101"/>
  <c r="J11" i="101"/>
  <c r="P10" i="101"/>
  <c r="J10" i="101"/>
  <c r="H55" i="98"/>
  <c r="P55" i="98" s="1"/>
  <c r="P47" i="101"/>
  <c r="J47" i="101"/>
  <c r="P19" i="101"/>
  <c r="J19" i="101"/>
  <c r="P50" i="101"/>
  <c r="J50" i="101"/>
  <c r="P51" i="101"/>
  <c r="J51" i="101"/>
  <c r="P52" i="101"/>
  <c r="J52" i="101"/>
  <c r="P16" i="101"/>
  <c r="J16" i="101"/>
  <c r="P9" i="101"/>
  <c r="J9" i="101"/>
  <c r="I62" i="102"/>
  <c r="H69" i="102"/>
  <c r="P69" i="102" s="1"/>
  <c r="I59" i="102"/>
  <c r="I60" i="102"/>
  <c r="P46" i="101"/>
  <c r="J42" i="101"/>
  <c r="J39" i="101"/>
  <c r="J33" i="101"/>
  <c r="J24" i="101"/>
  <c r="J22" i="101"/>
  <c r="J53" i="101"/>
  <c r="J44" i="101"/>
  <c r="J38" i="101"/>
  <c r="J14" i="101"/>
  <c r="J48" i="101"/>
  <c r="J45" i="101"/>
  <c r="P23" i="101"/>
  <c r="J25" i="101"/>
  <c r="J36" i="101"/>
  <c r="J20" i="101"/>
  <c r="J29" i="101"/>
  <c r="J34" i="101"/>
  <c r="J26" i="101"/>
  <c r="J21" i="101"/>
  <c r="J27" i="101"/>
  <c r="J13" i="101"/>
  <c r="J37" i="101"/>
  <c r="J17" i="101"/>
  <c r="J35" i="101"/>
  <c r="J31" i="101"/>
  <c r="J40" i="101"/>
  <c r="J28" i="101"/>
  <c r="H57" i="101"/>
  <c r="J32" i="101"/>
  <c r="H49" i="98"/>
  <c r="J55" i="98"/>
  <c r="J57" i="101" l="1"/>
  <c r="J59" i="101" s="1"/>
  <c r="I59" i="101" s="1"/>
  <c r="D9" i="98"/>
  <c r="D10" i="98"/>
  <c r="D11" i="98"/>
  <c r="D12" i="98"/>
  <c r="D13" i="98"/>
  <c r="D14" i="98"/>
  <c r="D15" i="98"/>
  <c r="D16" i="98"/>
  <c r="D17" i="98"/>
  <c r="D18" i="98"/>
  <c r="D19" i="98"/>
  <c r="D20" i="98"/>
  <c r="D21" i="98"/>
  <c r="D22" i="98"/>
  <c r="D23" i="98"/>
  <c r="D24" i="98"/>
  <c r="D25" i="98"/>
  <c r="D26" i="98"/>
  <c r="D27" i="98"/>
  <c r="D28" i="98"/>
  <c r="D29" i="98"/>
  <c r="D30" i="98"/>
  <c r="D31" i="98"/>
  <c r="D32" i="98"/>
  <c r="D33" i="98"/>
  <c r="D34" i="98"/>
  <c r="D35" i="98"/>
  <c r="D36" i="98"/>
  <c r="D37" i="98"/>
  <c r="D38" i="98"/>
  <c r="D39" i="98"/>
  <c r="D40" i="98"/>
  <c r="D41" i="98"/>
  <c r="D42" i="98"/>
  <c r="D43" i="98"/>
  <c r="D44" i="98"/>
  <c r="D45" i="98"/>
  <c r="D46" i="98"/>
  <c r="D47" i="98"/>
  <c r="D48" i="98"/>
  <c r="D49" i="98"/>
  <c r="J49" i="98" s="1"/>
  <c r="D50" i="98"/>
  <c r="D51" i="98"/>
  <c r="D52" i="98"/>
  <c r="D53" i="98"/>
  <c r="D54" i="98"/>
  <c r="D56" i="98"/>
  <c r="J62" i="98" l="1"/>
  <c r="J61" i="98"/>
  <c r="I62" i="101"/>
  <c r="I61" i="101"/>
  <c r="I60" i="101"/>
  <c r="H69" i="101"/>
  <c r="P69" i="101" s="1"/>
  <c r="E8" i="98"/>
  <c r="J60" i="98" s="1"/>
  <c r="G67" i="98"/>
  <c r="J67" i="98" s="1"/>
  <c r="J66" i="98"/>
  <c r="A66" i="98"/>
  <c r="J65" i="98"/>
  <c r="H64" i="98"/>
  <c r="J64" i="98" s="1"/>
  <c r="M63" i="98"/>
  <c r="F63" i="98"/>
  <c r="F62" i="98"/>
  <c r="F61" i="98"/>
  <c r="F46" i="96"/>
  <c r="I46" i="96" s="1"/>
  <c r="J46" i="96" s="1"/>
  <c r="I45" i="96"/>
  <c r="J45" i="96" s="1"/>
  <c r="A45" i="96"/>
  <c r="P44" i="96"/>
  <c r="I44" i="96"/>
  <c r="J44" i="96" s="1"/>
  <c r="P43" i="96"/>
  <c r="G43" i="96"/>
  <c r="I43" i="96" s="1"/>
  <c r="M42" i="96"/>
  <c r="F42" i="96"/>
  <c r="F41" i="96"/>
  <c r="F40" i="96"/>
  <c r="G34" i="96"/>
  <c r="F34" i="96"/>
  <c r="E34" i="96"/>
  <c r="D34" i="96"/>
  <c r="G33" i="96"/>
  <c r="F33" i="96"/>
  <c r="E33" i="96"/>
  <c r="D33" i="96"/>
  <c r="G32" i="96"/>
  <c r="F32" i="96"/>
  <c r="E32" i="96"/>
  <c r="D32" i="96"/>
  <c r="G31" i="96"/>
  <c r="F31" i="96"/>
  <c r="E31" i="96"/>
  <c r="D31" i="96"/>
  <c r="G30" i="96"/>
  <c r="F30" i="96"/>
  <c r="E30" i="96"/>
  <c r="D30" i="96"/>
  <c r="G29" i="96"/>
  <c r="F29" i="96"/>
  <c r="E29" i="96"/>
  <c r="D29" i="96"/>
  <c r="G28" i="96"/>
  <c r="F28" i="96"/>
  <c r="E28" i="96"/>
  <c r="D28" i="96"/>
  <c r="G27" i="96"/>
  <c r="F27" i="96"/>
  <c r="E27" i="96"/>
  <c r="D27" i="96"/>
  <c r="G35" i="96"/>
  <c r="F35" i="96"/>
  <c r="E35" i="96"/>
  <c r="D35" i="96"/>
  <c r="G26" i="96"/>
  <c r="F26" i="96"/>
  <c r="E26" i="96"/>
  <c r="D26" i="96"/>
  <c r="G25" i="96"/>
  <c r="F25" i="96"/>
  <c r="E25" i="96"/>
  <c r="D25" i="96"/>
  <c r="G24" i="96"/>
  <c r="F24" i="96"/>
  <c r="E24" i="96"/>
  <c r="D24" i="96"/>
  <c r="G23" i="96"/>
  <c r="F23" i="96"/>
  <c r="E23" i="96"/>
  <c r="D23" i="96"/>
  <c r="G22" i="96"/>
  <c r="F22" i="96"/>
  <c r="E22" i="96"/>
  <c r="D22" i="96"/>
  <c r="G21" i="96"/>
  <c r="F21" i="96"/>
  <c r="E21" i="96"/>
  <c r="D21" i="96"/>
  <c r="G20" i="96"/>
  <c r="F20" i="96"/>
  <c r="E20" i="96"/>
  <c r="D20" i="96"/>
  <c r="G19" i="96"/>
  <c r="F19" i="96"/>
  <c r="E19" i="96"/>
  <c r="D19" i="96"/>
  <c r="G18" i="96"/>
  <c r="F18" i="96"/>
  <c r="E18" i="96"/>
  <c r="D18" i="96"/>
  <c r="G17" i="96"/>
  <c r="F17" i="96"/>
  <c r="E17" i="96"/>
  <c r="D17" i="96"/>
  <c r="G16" i="96"/>
  <c r="F16" i="96"/>
  <c r="E16" i="96"/>
  <c r="D16" i="96"/>
  <c r="G15" i="96"/>
  <c r="F15" i="96"/>
  <c r="E15" i="96"/>
  <c r="D15" i="96"/>
  <c r="G14" i="96"/>
  <c r="F14" i="96"/>
  <c r="E14" i="96"/>
  <c r="D14" i="96"/>
  <c r="G13" i="96"/>
  <c r="F13" i="96"/>
  <c r="E13" i="96"/>
  <c r="D13" i="96"/>
  <c r="G12" i="96"/>
  <c r="F12" i="96"/>
  <c r="E12" i="96"/>
  <c r="D12" i="96"/>
  <c r="G11" i="96"/>
  <c r="F11" i="96"/>
  <c r="E11" i="96"/>
  <c r="D11" i="96"/>
  <c r="G10" i="96"/>
  <c r="F10" i="96"/>
  <c r="E10" i="96"/>
  <c r="D10" i="96"/>
  <c r="G9" i="96"/>
  <c r="F9" i="96"/>
  <c r="E9" i="96"/>
  <c r="D9" i="96"/>
  <c r="G8" i="96"/>
  <c r="F8" i="96"/>
  <c r="E8" i="96"/>
  <c r="D8" i="96"/>
  <c r="E35" i="94"/>
  <c r="F35" i="94"/>
  <c r="G35" i="94"/>
  <c r="E9" i="94"/>
  <c r="F9" i="94"/>
  <c r="G9" i="94"/>
  <c r="E10" i="94"/>
  <c r="F10" i="94"/>
  <c r="G10" i="94"/>
  <c r="E11" i="94"/>
  <c r="F11" i="94"/>
  <c r="G11" i="94"/>
  <c r="E12" i="94"/>
  <c r="F12" i="94"/>
  <c r="G12" i="94"/>
  <c r="E13" i="94"/>
  <c r="F13" i="94"/>
  <c r="G13" i="94"/>
  <c r="E14" i="94"/>
  <c r="F14" i="94"/>
  <c r="G14" i="94"/>
  <c r="E15" i="94"/>
  <c r="F15" i="94"/>
  <c r="G15" i="94"/>
  <c r="E16" i="94"/>
  <c r="F16" i="94"/>
  <c r="G16" i="94"/>
  <c r="E17" i="94"/>
  <c r="F17" i="94"/>
  <c r="G17" i="94"/>
  <c r="E18" i="94"/>
  <c r="F18" i="94"/>
  <c r="G18" i="94"/>
  <c r="E19" i="94"/>
  <c r="F19" i="94"/>
  <c r="G19" i="94"/>
  <c r="E20" i="94"/>
  <c r="F20" i="94"/>
  <c r="G20" i="94"/>
  <c r="E21" i="94"/>
  <c r="F21" i="94"/>
  <c r="G21" i="94"/>
  <c r="E22" i="94"/>
  <c r="F22" i="94"/>
  <c r="G22" i="94"/>
  <c r="E23" i="94"/>
  <c r="F23" i="94"/>
  <c r="G23" i="94"/>
  <c r="E24" i="94"/>
  <c r="F24" i="94"/>
  <c r="G24" i="94"/>
  <c r="E25" i="94"/>
  <c r="F25" i="94"/>
  <c r="G25" i="94"/>
  <c r="E26" i="94"/>
  <c r="F26" i="94"/>
  <c r="G26" i="94"/>
  <c r="E27" i="94"/>
  <c r="F27" i="94"/>
  <c r="G27" i="94"/>
  <c r="E28" i="94"/>
  <c r="F28" i="94"/>
  <c r="G28" i="94"/>
  <c r="E29" i="94"/>
  <c r="F29" i="94"/>
  <c r="G29" i="94"/>
  <c r="E30" i="94"/>
  <c r="F30" i="94"/>
  <c r="G30" i="94"/>
  <c r="E31" i="94"/>
  <c r="F31" i="94"/>
  <c r="G31" i="94"/>
  <c r="E32" i="94"/>
  <c r="F32" i="94"/>
  <c r="G32" i="94"/>
  <c r="E33" i="94"/>
  <c r="F33" i="94"/>
  <c r="G33" i="94"/>
  <c r="E34" i="94"/>
  <c r="F34" i="94"/>
  <c r="G34" i="94"/>
  <c r="G8" i="94"/>
  <c r="F8" i="94"/>
  <c r="E8" i="94"/>
  <c r="D34" i="94"/>
  <c r="H16" i="96" l="1"/>
  <c r="P16" i="96" s="1"/>
  <c r="H18" i="96"/>
  <c r="P18" i="96" s="1"/>
  <c r="H24" i="96"/>
  <c r="P24" i="96" s="1"/>
  <c r="H29" i="96"/>
  <c r="P29" i="96" s="1"/>
  <c r="G36" i="96"/>
  <c r="H9" i="96"/>
  <c r="P9" i="96" s="1"/>
  <c r="H11" i="96"/>
  <c r="H13" i="96"/>
  <c r="P13" i="96" s="1"/>
  <c r="H15" i="96"/>
  <c r="H17" i="96"/>
  <c r="P17" i="96" s="1"/>
  <c r="H21" i="96"/>
  <c r="P21" i="96" s="1"/>
  <c r="H23" i="96"/>
  <c r="P23" i="96" s="1"/>
  <c r="H25" i="96"/>
  <c r="P25" i="96" s="1"/>
  <c r="H28" i="96"/>
  <c r="P28" i="96" s="1"/>
  <c r="H33" i="96"/>
  <c r="P33" i="96" s="1"/>
  <c r="I39" i="96"/>
  <c r="J39" i="96" s="1"/>
  <c r="H33" i="98"/>
  <c r="J33" i="98" s="1"/>
  <c r="H31" i="98"/>
  <c r="P31" i="98" s="1"/>
  <c r="H34" i="98"/>
  <c r="J34" i="98" s="1"/>
  <c r="H16" i="98"/>
  <c r="P16" i="98" s="1"/>
  <c r="H18" i="98"/>
  <c r="P18" i="98" s="1"/>
  <c r="H20" i="98"/>
  <c r="P20" i="98" s="1"/>
  <c r="H30" i="98"/>
  <c r="P30" i="98" s="1"/>
  <c r="H32" i="98"/>
  <c r="J32" i="98" s="1"/>
  <c r="H39" i="98"/>
  <c r="P39" i="98" s="1"/>
  <c r="H36" i="98"/>
  <c r="P36" i="98" s="1"/>
  <c r="H19" i="98"/>
  <c r="J19" i="98" s="1"/>
  <c r="H35" i="98"/>
  <c r="P35" i="98" s="1"/>
  <c r="H37" i="98"/>
  <c r="J37" i="98" s="1"/>
  <c r="H38" i="98"/>
  <c r="J38" i="98" s="1"/>
  <c r="H15" i="98"/>
  <c r="P15" i="98" s="1"/>
  <c r="H17" i="98"/>
  <c r="P17" i="98" s="1"/>
  <c r="H47" i="98"/>
  <c r="J47" i="98" s="1"/>
  <c r="H48" i="98"/>
  <c r="P48" i="98" s="1"/>
  <c r="H46" i="98"/>
  <c r="P46" i="98" s="1"/>
  <c r="H53" i="98"/>
  <c r="P53" i="98" s="1"/>
  <c r="H9" i="98"/>
  <c r="J9" i="98" s="1"/>
  <c r="H44" i="98"/>
  <c r="P44" i="98" s="1"/>
  <c r="H26" i="98"/>
  <c r="P26" i="98" s="1"/>
  <c r="H12" i="98"/>
  <c r="J12" i="98" s="1"/>
  <c r="H23" i="98"/>
  <c r="P23" i="98" s="1"/>
  <c r="H24" i="98"/>
  <c r="P24" i="98" s="1"/>
  <c r="H10" i="98"/>
  <c r="P10" i="98" s="1"/>
  <c r="H51" i="98"/>
  <c r="P51" i="98" s="1"/>
  <c r="H29" i="98"/>
  <c r="P29" i="98" s="1"/>
  <c r="H41" i="98"/>
  <c r="P41" i="98" s="1"/>
  <c r="H56" i="98"/>
  <c r="P56" i="98" s="1"/>
  <c r="H52" i="98"/>
  <c r="P52" i="98" s="1"/>
  <c r="H43" i="98"/>
  <c r="J43" i="98" s="1"/>
  <c r="H40" i="98"/>
  <c r="J40" i="98" s="1"/>
  <c r="H25" i="98"/>
  <c r="P25" i="98" s="1"/>
  <c r="H22" i="98"/>
  <c r="P22" i="98" s="1"/>
  <c r="H11" i="98"/>
  <c r="P11" i="98" s="1"/>
  <c r="H54" i="98"/>
  <c r="P54" i="98" s="1"/>
  <c r="H45" i="98"/>
  <c r="P45" i="98" s="1"/>
  <c r="H42" i="98"/>
  <c r="P42" i="98" s="1"/>
  <c r="H27" i="98"/>
  <c r="J27" i="98" s="1"/>
  <c r="H13" i="98"/>
  <c r="J13" i="98" s="1"/>
  <c r="H21" i="98"/>
  <c r="P21" i="98" s="1"/>
  <c r="G57" i="98"/>
  <c r="H50" i="98"/>
  <c r="P50" i="98" s="1"/>
  <c r="H28" i="98"/>
  <c r="J28" i="98" s="1"/>
  <c r="H14" i="98"/>
  <c r="P14" i="98" s="1"/>
  <c r="E57" i="98"/>
  <c r="F57" i="98"/>
  <c r="P40" i="98"/>
  <c r="H70" i="98"/>
  <c r="P70" i="98" s="1"/>
  <c r="H8" i="98"/>
  <c r="I41" i="96"/>
  <c r="I40" i="96"/>
  <c r="J40" i="96" s="1"/>
  <c r="H26" i="96"/>
  <c r="P26" i="96" s="1"/>
  <c r="H31" i="96"/>
  <c r="P31" i="96" s="1"/>
  <c r="H12" i="96"/>
  <c r="P12" i="96" s="1"/>
  <c r="H22" i="96"/>
  <c r="P22" i="96" s="1"/>
  <c r="H20" i="96"/>
  <c r="P20" i="96" s="1"/>
  <c r="J21" i="96"/>
  <c r="H19" i="96"/>
  <c r="J19" i="96" s="1"/>
  <c r="H27" i="96"/>
  <c r="P27" i="96" s="1"/>
  <c r="H10" i="96"/>
  <c r="P10" i="96" s="1"/>
  <c r="J16" i="96"/>
  <c r="H35" i="96"/>
  <c r="J35" i="96" s="1"/>
  <c r="H14" i="96"/>
  <c r="P14" i="96" s="1"/>
  <c r="H30" i="96"/>
  <c r="P30" i="96" s="1"/>
  <c r="H32" i="96"/>
  <c r="P32" i="96" s="1"/>
  <c r="H34" i="96"/>
  <c r="J34" i="96" s="1"/>
  <c r="H49" i="96"/>
  <c r="H51" i="96" s="1"/>
  <c r="J11" i="96"/>
  <c r="P11" i="96"/>
  <c r="P15" i="96"/>
  <c r="J15" i="96"/>
  <c r="J23" i="96"/>
  <c r="J25" i="96"/>
  <c r="J24" i="96"/>
  <c r="H8" i="96"/>
  <c r="J43" i="96"/>
  <c r="E36" i="96"/>
  <c r="F36" i="96"/>
  <c r="H34" i="94"/>
  <c r="P34" i="94" s="1"/>
  <c r="D26" i="94"/>
  <c r="D27" i="94"/>
  <c r="S3" i="95"/>
  <c r="F46" i="94"/>
  <c r="I46" i="94" s="1"/>
  <c r="J46" i="94" s="1"/>
  <c r="I45" i="94"/>
  <c r="J45" i="94" s="1"/>
  <c r="A45" i="94"/>
  <c r="P44" i="94"/>
  <c r="I44" i="94"/>
  <c r="P43" i="94"/>
  <c r="G43" i="94"/>
  <c r="I43" i="94" s="1"/>
  <c r="M42" i="94"/>
  <c r="F42" i="94"/>
  <c r="F41" i="94"/>
  <c r="F40" i="94"/>
  <c r="D35" i="94"/>
  <c r="D33" i="94"/>
  <c r="D32" i="94"/>
  <c r="D31" i="94"/>
  <c r="D30" i="94"/>
  <c r="D29" i="94"/>
  <c r="D28" i="94"/>
  <c r="D25" i="94"/>
  <c r="D24" i="94"/>
  <c r="D23" i="94"/>
  <c r="D22" i="94"/>
  <c r="D21" i="94"/>
  <c r="D20" i="94"/>
  <c r="D19" i="94"/>
  <c r="D18" i="94"/>
  <c r="D17" i="94"/>
  <c r="D16" i="94"/>
  <c r="D15" i="94"/>
  <c r="D14" i="94"/>
  <c r="D13" i="94"/>
  <c r="D12" i="94"/>
  <c r="D11" i="94"/>
  <c r="D10" i="94"/>
  <c r="D9" i="94"/>
  <c r="D8" i="94"/>
  <c r="E9" i="93"/>
  <c r="F9" i="93"/>
  <c r="G9" i="93"/>
  <c r="E10" i="93"/>
  <c r="F10" i="93"/>
  <c r="G10" i="93"/>
  <c r="E11" i="93"/>
  <c r="F11" i="93"/>
  <c r="G11" i="93"/>
  <c r="E12" i="93"/>
  <c r="F12" i="93"/>
  <c r="G12" i="93"/>
  <c r="E13" i="93"/>
  <c r="F13" i="93"/>
  <c r="G13" i="93"/>
  <c r="E14" i="93"/>
  <c r="F14" i="93"/>
  <c r="G14" i="93"/>
  <c r="E15" i="93"/>
  <c r="F15" i="93"/>
  <c r="G15" i="93"/>
  <c r="E16" i="93"/>
  <c r="F16" i="93"/>
  <c r="G16" i="93"/>
  <c r="E17" i="93"/>
  <c r="F17" i="93"/>
  <c r="G17" i="93"/>
  <c r="E18" i="93"/>
  <c r="F18" i="93"/>
  <c r="G18" i="93"/>
  <c r="E19" i="93"/>
  <c r="F19" i="93"/>
  <c r="G19" i="93"/>
  <c r="E20" i="93"/>
  <c r="F20" i="93"/>
  <c r="G20" i="93"/>
  <c r="E21" i="93"/>
  <c r="F21" i="93"/>
  <c r="G21" i="93"/>
  <c r="E22" i="93"/>
  <c r="F22" i="93"/>
  <c r="G22" i="93"/>
  <c r="E23" i="93"/>
  <c r="F23" i="93"/>
  <c r="G23" i="93"/>
  <c r="E24" i="93"/>
  <c r="F24" i="93"/>
  <c r="G24" i="93"/>
  <c r="E25" i="93"/>
  <c r="F25" i="93"/>
  <c r="G25" i="93"/>
  <c r="E26" i="93"/>
  <c r="F26" i="93"/>
  <c r="G26" i="93"/>
  <c r="E27" i="93"/>
  <c r="F27" i="93"/>
  <c r="G27" i="93"/>
  <c r="E28" i="93"/>
  <c r="F28" i="93"/>
  <c r="G28" i="93"/>
  <c r="E29" i="93"/>
  <c r="F29" i="93"/>
  <c r="G29" i="93"/>
  <c r="E30" i="93"/>
  <c r="F30" i="93"/>
  <c r="G30" i="93"/>
  <c r="E31" i="93"/>
  <c r="F31" i="93"/>
  <c r="G31" i="93"/>
  <c r="E32" i="93"/>
  <c r="F32" i="93"/>
  <c r="G32" i="93"/>
  <c r="E33" i="93"/>
  <c r="F33" i="93"/>
  <c r="G33" i="93"/>
  <c r="G8" i="93"/>
  <c r="F8" i="93"/>
  <c r="E8" i="93"/>
  <c r="J29" i="96" l="1"/>
  <c r="J26" i="96"/>
  <c r="J13" i="96"/>
  <c r="J18" i="96"/>
  <c r="J33" i="96"/>
  <c r="J9" i="96"/>
  <c r="J20" i="96"/>
  <c r="J28" i="96"/>
  <c r="J12" i="96"/>
  <c r="J17" i="96"/>
  <c r="P34" i="96"/>
  <c r="J32" i="96"/>
  <c r="J34" i="94"/>
  <c r="J18" i="98"/>
  <c r="J39" i="98"/>
  <c r="P33" i="98"/>
  <c r="P34" i="98"/>
  <c r="P38" i="98"/>
  <c r="J31" i="98"/>
  <c r="J30" i="98"/>
  <c r="J35" i="98"/>
  <c r="J16" i="98"/>
  <c r="P19" i="98"/>
  <c r="P32" i="98"/>
  <c r="J20" i="98"/>
  <c r="P37" i="98"/>
  <c r="J17" i="98"/>
  <c r="J15" i="98"/>
  <c r="J36" i="98"/>
  <c r="P47" i="98"/>
  <c r="J48" i="98"/>
  <c r="J23" i="98"/>
  <c r="J44" i="98"/>
  <c r="P13" i="98"/>
  <c r="J42" i="98"/>
  <c r="J46" i="98"/>
  <c r="P9" i="98"/>
  <c r="J29" i="98"/>
  <c r="P12" i="98"/>
  <c r="J22" i="98"/>
  <c r="J10" i="98"/>
  <c r="J21" i="98"/>
  <c r="J26" i="98"/>
  <c r="J11" i="98"/>
  <c r="P27" i="98"/>
  <c r="J52" i="98"/>
  <c r="J14" i="98"/>
  <c r="J8" i="98"/>
  <c r="K8" i="98" s="1"/>
  <c r="H57" i="98"/>
  <c r="J54" i="98"/>
  <c r="J50" i="98"/>
  <c r="J25" i="98"/>
  <c r="J45" i="98"/>
  <c r="P28" i="98"/>
  <c r="J56" i="98"/>
  <c r="P43" i="98"/>
  <c r="J24" i="98"/>
  <c r="J51" i="98"/>
  <c r="J53" i="98"/>
  <c r="J41" i="98"/>
  <c r="P8" i="98"/>
  <c r="J27" i="96"/>
  <c r="J30" i="96"/>
  <c r="J10" i="96"/>
  <c r="J22" i="96"/>
  <c r="J31" i="96"/>
  <c r="P19" i="96"/>
  <c r="J14" i="96"/>
  <c r="P35" i="96"/>
  <c r="J41" i="96"/>
  <c r="H36" i="96"/>
  <c r="P8" i="96"/>
  <c r="J8" i="96"/>
  <c r="I39" i="94"/>
  <c r="I41" i="94"/>
  <c r="J41" i="94" s="1"/>
  <c r="I40" i="94"/>
  <c r="H27" i="94"/>
  <c r="P27" i="94" s="1"/>
  <c r="H26" i="94"/>
  <c r="P26" i="94" s="1"/>
  <c r="H19" i="94"/>
  <c r="P19" i="94" s="1"/>
  <c r="H21" i="94"/>
  <c r="P21" i="94" s="1"/>
  <c r="H25" i="94"/>
  <c r="P25" i="94" s="1"/>
  <c r="H30" i="94"/>
  <c r="P30" i="94" s="1"/>
  <c r="H32" i="94"/>
  <c r="P32" i="94" s="1"/>
  <c r="H35" i="94"/>
  <c r="P35" i="94" s="1"/>
  <c r="H22" i="94"/>
  <c r="J22" i="94" s="1"/>
  <c r="H24" i="94"/>
  <c r="P24" i="94" s="1"/>
  <c r="H9" i="94"/>
  <c r="P9" i="94" s="1"/>
  <c r="H13" i="94"/>
  <c r="P13" i="94" s="1"/>
  <c r="H17" i="94"/>
  <c r="P17" i="94" s="1"/>
  <c r="H28" i="94"/>
  <c r="J28" i="94" s="1"/>
  <c r="H10" i="94"/>
  <c r="P10" i="94" s="1"/>
  <c r="H14" i="94"/>
  <c r="P14" i="94" s="1"/>
  <c r="H16" i="94"/>
  <c r="P16" i="94" s="1"/>
  <c r="H31" i="94"/>
  <c r="J31" i="94" s="1"/>
  <c r="H33" i="94"/>
  <c r="P33" i="94" s="1"/>
  <c r="G36" i="94"/>
  <c r="H12" i="94"/>
  <c r="J12" i="94" s="1"/>
  <c r="H18" i="94"/>
  <c r="J18" i="94" s="1"/>
  <c r="H20" i="94"/>
  <c r="P20" i="94" s="1"/>
  <c r="H11" i="94"/>
  <c r="P11" i="94" s="1"/>
  <c r="H15" i="94"/>
  <c r="P15" i="94" s="1"/>
  <c r="H8" i="94"/>
  <c r="J8" i="94" s="1"/>
  <c r="E36" i="94"/>
  <c r="H29" i="94"/>
  <c r="P29" i="94" s="1"/>
  <c r="F36" i="94"/>
  <c r="H23" i="94"/>
  <c r="P23" i="94" s="1"/>
  <c r="J43" i="94"/>
  <c r="H49" i="94"/>
  <c r="H51" i="94" s="1"/>
  <c r="J44" i="94"/>
  <c r="H24" i="93"/>
  <c r="H22" i="93"/>
  <c r="H21" i="93"/>
  <c r="H26" i="93"/>
  <c r="H12" i="93"/>
  <c r="H28" i="93"/>
  <c r="H20" i="93"/>
  <c r="H30" i="93"/>
  <c r="H17" i="93"/>
  <c r="H27" i="93"/>
  <c r="H14" i="93"/>
  <c r="H32" i="93"/>
  <c r="H11" i="93"/>
  <c r="H16" i="93"/>
  <c r="H18" i="93"/>
  <c r="H10" i="93"/>
  <c r="P10" i="93" s="1"/>
  <c r="H29" i="93"/>
  <c r="H13" i="93"/>
  <c r="H31" i="93"/>
  <c r="H15" i="93"/>
  <c r="H33" i="93"/>
  <c r="H19" i="93"/>
  <c r="H23" i="93"/>
  <c r="H25" i="93"/>
  <c r="H9" i="93"/>
  <c r="J36" i="96" l="1"/>
  <c r="J57" i="98"/>
  <c r="J59" i="98" s="1"/>
  <c r="I59" i="98" s="1"/>
  <c r="I38" i="96"/>
  <c r="K8" i="96"/>
  <c r="J26" i="94"/>
  <c r="J21" i="94"/>
  <c r="J14" i="94"/>
  <c r="J27" i="94"/>
  <c r="J35" i="94"/>
  <c r="J19" i="94"/>
  <c r="J30" i="94"/>
  <c r="J25" i="94"/>
  <c r="J23" i="94"/>
  <c r="J15" i="94"/>
  <c r="J32" i="94"/>
  <c r="P22" i="94"/>
  <c r="J11" i="94"/>
  <c r="J24" i="94"/>
  <c r="P31" i="94"/>
  <c r="J9" i="94"/>
  <c r="J16" i="94"/>
  <c r="P8" i="94"/>
  <c r="P18" i="94"/>
  <c r="J33" i="94"/>
  <c r="J17" i="94"/>
  <c r="J29" i="94"/>
  <c r="P28" i="94"/>
  <c r="P12" i="94"/>
  <c r="H36" i="94"/>
  <c r="J10" i="94"/>
  <c r="J13" i="94"/>
  <c r="J20" i="94"/>
  <c r="J39" i="94"/>
  <c r="K8" i="94"/>
  <c r="J40" i="94"/>
  <c r="F44" i="93"/>
  <c r="I44" i="93" s="1"/>
  <c r="J44" i="93" s="1"/>
  <c r="I43" i="93"/>
  <c r="J43" i="93" s="1"/>
  <c r="A43" i="93"/>
  <c r="P42" i="93"/>
  <c r="I42" i="93"/>
  <c r="P41" i="93"/>
  <c r="G41" i="93"/>
  <c r="I41" i="93" s="1"/>
  <c r="J41" i="93" s="1"/>
  <c r="M40" i="93"/>
  <c r="F40" i="93"/>
  <c r="F39" i="93"/>
  <c r="F38" i="93"/>
  <c r="P33" i="93"/>
  <c r="D33" i="93"/>
  <c r="P32" i="93"/>
  <c r="D32" i="93"/>
  <c r="P31" i="93"/>
  <c r="D31" i="93"/>
  <c r="J31" i="93" s="1"/>
  <c r="D30" i="93"/>
  <c r="P29" i="93"/>
  <c r="D29" i="93"/>
  <c r="D28" i="93"/>
  <c r="D27" i="93"/>
  <c r="D26" i="93"/>
  <c r="P25" i="93"/>
  <c r="D25" i="93"/>
  <c r="D24" i="93"/>
  <c r="P23" i="93"/>
  <c r="D23" i="93"/>
  <c r="D22" i="93"/>
  <c r="P21" i="93"/>
  <c r="D21" i="93"/>
  <c r="D20" i="93"/>
  <c r="D19" i="93"/>
  <c r="P18" i="93"/>
  <c r="D18" i="93"/>
  <c r="J18" i="93" s="1"/>
  <c r="D17" i="93"/>
  <c r="P16" i="93"/>
  <c r="D16" i="93"/>
  <c r="P15" i="93"/>
  <c r="D15" i="93"/>
  <c r="D14" i="93"/>
  <c r="P13" i="93"/>
  <c r="D13" i="93"/>
  <c r="D12" i="93"/>
  <c r="P11" i="93"/>
  <c r="D11" i="93"/>
  <c r="D10" i="93"/>
  <c r="D9" i="93"/>
  <c r="H8" i="93"/>
  <c r="D8" i="93"/>
  <c r="S3" i="92"/>
  <c r="F44" i="91"/>
  <c r="H69" i="98" l="1"/>
  <c r="P69" i="98" s="1"/>
  <c r="I62" i="98"/>
  <c r="I61" i="98"/>
  <c r="I60" i="98"/>
  <c r="H38" i="96"/>
  <c r="J38" i="96"/>
  <c r="H39" i="96"/>
  <c r="H48" i="96"/>
  <c r="H50" i="96" s="1"/>
  <c r="H40" i="96"/>
  <c r="H41" i="96"/>
  <c r="J36" i="94"/>
  <c r="I38" i="94" s="1"/>
  <c r="H38" i="94" s="1"/>
  <c r="J42" i="93"/>
  <c r="H47" i="93"/>
  <c r="H49" i="93" s="1"/>
  <c r="J8" i="93"/>
  <c r="K8" i="93" s="1"/>
  <c r="P12" i="93"/>
  <c r="J24" i="93"/>
  <c r="J21" i="93"/>
  <c r="P19" i="93"/>
  <c r="I38" i="93"/>
  <c r="J38" i="93" s="1"/>
  <c r="G34" i="93"/>
  <c r="P22" i="93"/>
  <c r="P24" i="93"/>
  <c r="P26" i="93"/>
  <c r="J12" i="93"/>
  <c r="P9" i="93"/>
  <c r="P20" i="93"/>
  <c r="P28" i="93"/>
  <c r="P17" i="93"/>
  <c r="J29" i="93"/>
  <c r="J33" i="93"/>
  <c r="P27" i="93"/>
  <c r="J16" i="93"/>
  <c r="J20" i="93"/>
  <c r="P8" i="93"/>
  <c r="J14" i="93"/>
  <c r="P14" i="93"/>
  <c r="J9" i="93"/>
  <c r="J11" i="93"/>
  <c r="J32" i="93"/>
  <c r="J15" i="93"/>
  <c r="P30" i="93"/>
  <c r="J30" i="93"/>
  <c r="J10" i="93"/>
  <c r="J19" i="93"/>
  <c r="J23" i="93"/>
  <c r="J25" i="93"/>
  <c r="J27" i="93"/>
  <c r="E34" i="93"/>
  <c r="F34" i="93"/>
  <c r="I37" i="93"/>
  <c r="I39" i="93"/>
  <c r="J13" i="93"/>
  <c r="F9" i="91"/>
  <c r="G9" i="91"/>
  <c r="F10" i="91"/>
  <c r="G10" i="91"/>
  <c r="F11" i="91"/>
  <c r="G11" i="91"/>
  <c r="F12" i="91"/>
  <c r="G12" i="91"/>
  <c r="F13" i="91"/>
  <c r="G13" i="91"/>
  <c r="F14" i="91"/>
  <c r="G14" i="91"/>
  <c r="F15" i="91"/>
  <c r="G15" i="91"/>
  <c r="F16" i="91"/>
  <c r="G16" i="91"/>
  <c r="F17" i="91"/>
  <c r="G17" i="91"/>
  <c r="F18" i="91"/>
  <c r="G18" i="91"/>
  <c r="F19" i="91"/>
  <c r="G19" i="91"/>
  <c r="F20" i="91"/>
  <c r="G20" i="91"/>
  <c r="F21" i="91"/>
  <c r="G21" i="91"/>
  <c r="F22" i="91"/>
  <c r="G22" i="91"/>
  <c r="F23" i="91"/>
  <c r="G23" i="91"/>
  <c r="F24" i="91"/>
  <c r="G24" i="91"/>
  <c r="F25" i="91"/>
  <c r="G25" i="91"/>
  <c r="F26" i="91"/>
  <c r="G26" i="91"/>
  <c r="F27" i="91"/>
  <c r="G27" i="91"/>
  <c r="F28" i="91"/>
  <c r="G28" i="91"/>
  <c r="F29" i="91"/>
  <c r="G29" i="91"/>
  <c r="F30" i="91"/>
  <c r="G30" i="91"/>
  <c r="F31" i="91"/>
  <c r="G31" i="91"/>
  <c r="F32" i="91"/>
  <c r="G32" i="91"/>
  <c r="F33" i="91"/>
  <c r="G33" i="91"/>
  <c r="G8" i="91"/>
  <c r="F8" i="91"/>
  <c r="E9" i="91"/>
  <c r="E10" i="91"/>
  <c r="E11" i="91"/>
  <c r="E12" i="91"/>
  <c r="E13" i="91"/>
  <c r="E14" i="91"/>
  <c r="E15" i="91"/>
  <c r="E16" i="91"/>
  <c r="E17" i="91"/>
  <c r="E18" i="91"/>
  <c r="E19" i="91"/>
  <c r="E20" i="91"/>
  <c r="E21" i="91"/>
  <c r="E22" i="91"/>
  <c r="E23" i="91"/>
  <c r="E24" i="91"/>
  <c r="E25" i="91"/>
  <c r="E26" i="91"/>
  <c r="E27" i="91"/>
  <c r="E28" i="91"/>
  <c r="E29" i="91"/>
  <c r="E30" i="91"/>
  <c r="E31" i="91"/>
  <c r="E32" i="91"/>
  <c r="E33" i="91"/>
  <c r="E8" i="91"/>
  <c r="I44" i="91"/>
  <c r="J44" i="91" s="1"/>
  <c r="I43" i="91"/>
  <c r="J43" i="91" s="1"/>
  <c r="A43" i="91"/>
  <c r="P42" i="91"/>
  <c r="I42" i="91"/>
  <c r="P41" i="91"/>
  <c r="G41" i="91"/>
  <c r="I41" i="91" s="1"/>
  <c r="M40" i="91"/>
  <c r="F40" i="91"/>
  <c r="F39" i="91"/>
  <c r="F38" i="91"/>
  <c r="D33" i="91"/>
  <c r="D32" i="91"/>
  <c r="D31" i="91"/>
  <c r="D30" i="91"/>
  <c r="D29" i="91"/>
  <c r="D28" i="91"/>
  <c r="D27" i="91"/>
  <c r="D26" i="91"/>
  <c r="D25" i="91"/>
  <c r="D24" i="91"/>
  <c r="D23" i="91"/>
  <c r="D22" i="91"/>
  <c r="D21" i="91"/>
  <c r="D20" i="91"/>
  <c r="D19" i="91"/>
  <c r="D18" i="91"/>
  <c r="D17" i="91"/>
  <c r="D16" i="91"/>
  <c r="D15" i="91"/>
  <c r="D14" i="91"/>
  <c r="D13" i="91"/>
  <c r="D12" i="91"/>
  <c r="D11" i="91"/>
  <c r="D10" i="91"/>
  <c r="D9" i="91"/>
  <c r="D8" i="91"/>
  <c r="S3" i="90"/>
  <c r="G9" i="88"/>
  <c r="G10" i="88"/>
  <c r="G11" i="88"/>
  <c r="G12" i="88"/>
  <c r="G13" i="88"/>
  <c r="G14" i="88"/>
  <c r="G15" i="88"/>
  <c r="G16" i="88"/>
  <c r="G17" i="88"/>
  <c r="G18" i="88"/>
  <c r="G19" i="88"/>
  <c r="G20" i="88"/>
  <c r="G21" i="88"/>
  <c r="G22" i="88"/>
  <c r="G23" i="88"/>
  <c r="G24" i="88"/>
  <c r="G25" i="88"/>
  <c r="G26" i="88"/>
  <c r="G27" i="88"/>
  <c r="G28" i="88"/>
  <c r="G29" i="88"/>
  <c r="G30" i="88"/>
  <c r="G31" i="88"/>
  <c r="G32" i="88"/>
  <c r="G33" i="88"/>
  <c r="F9" i="88"/>
  <c r="F10" i="88"/>
  <c r="F11" i="88"/>
  <c r="F12" i="88"/>
  <c r="F13" i="88"/>
  <c r="F14" i="88"/>
  <c r="F15" i="88"/>
  <c r="F16" i="88"/>
  <c r="F17" i="88"/>
  <c r="F18" i="88"/>
  <c r="F19" i="88"/>
  <c r="F20" i="88"/>
  <c r="F21" i="88"/>
  <c r="F22" i="88"/>
  <c r="F23" i="88"/>
  <c r="F24" i="88"/>
  <c r="F25" i="88"/>
  <c r="F26" i="88"/>
  <c r="F27" i="88"/>
  <c r="F28" i="88"/>
  <c r="F29" i="88"/>
  <c r="F30" i="88"/>
  <c r="F31" i="88"/>
  <c r="F32" i="88"/>
  <c r="F33" i="88"/>
  <c r="F8" i="88"/>
  <c r="G8" i="88"/>
  <c r="E9" i="88"/>
  <c r="E10" i="88"/>
  <c r="E11" i="88"/>
  <c r="E12" i="88"/>
  <c r="E13" i="88"/>
  <c r="E14" i="88"/>
  <c r="E15" i="88"/>
  <c r="E16" i="88"/>
  <c r="E17" i="88"/>
  <c r="E18" i="88"/>
  <c r="E19" i="88"/>
  <c r="E20" i="88"/>
  <c r="E21" i="88"/>
  <c r="E22" i="88"/>
  <c r="E23" i="88"/>
  <c r="E24" i="88"/>
  <c r="E25" i="88"/>
  <c r="E26" i="88"/>
  <c r="E27" i="88"/>
  <c r="E28" i="88"/>
  <c r="E29" i="88"/>
  <c r="E30" i="88"/>
  <c r="E31" i="88"/>
  <c r="E32" i="88"/>
  <c r="E33" i="88"/>
  <c r="E8" i="88"/>
  <c r="S3" i="89"/>
  <c r="I44" i="88"/>
  <c r="J44" i="88" s="1"/>
  <c r="I43" i="88"/>
  <c r="J43" i="88" s="1"/>
  <c r="A43" i="88"/>
  <c r="P42" i="88"/>
  <c r="I42" i="88"/>
  <c r="J42" i="88" s="1"/>
  <c r="P41" i="88"/>
  <c r="G41" i="88"/>
  <c r="I41" i="88" s="1"/>
  <c r="J41" i="88" s="1"/>
  <c r="M40" i="88"/>
  <c r="F40" i="88"/>
  <c r="F39" i="88"/>
  <c r="F38" i="88"/>
  <c r="D33" i="88"/>
  <c r="D32" i="88"/>
  <c r="D31" i="88"/>
  <c r="D30" i="88"/>
  <c r="D29" i="88"/>
  <c r="D28" i="88"/>
  <c r="D27" i="88"/>
  <c r="D26" i="88"/>
  <c r="D25" i="88"/>
  <c r="D24" i="88"/>
  <c r="D23" i="88"/>
  <c r="D22" i="88"/>
  <c r="D21" i="88"/>
  <c r="D20" i="88"/>
  <c r="D19" i="88"/>
  <c r="D18" i="88"/>
  <c r="D17" i="88"/>
  <c r="D16" i="88"/>
  <c r="D15" i="88"/>
  <c r="D14" i="88"/>
  <c r="D13" i="88"/>
  <c r="D12" i="88"/>
  <c r="D11" i="88"/>
  <c r="D10" i="88"/>
  <c r="D9" i="88"/>
  <c r="D8" i="88"/>
  <c r="P41" i="83"/>
  <c r="P42" i="83"/>
  <c r="I44" i="83"/>
  <c r="J44" i="83" s="1"/>
  <c r="I43" i="83"/>
  <c r="J43" i="83" s="1"/>
  <c r="A43" i="83"/>
  <c r="I42" i="83"/>
  <c r="J42" i="83" s="1"/>
  <c r="G41" i="83"/>
  <c r="I41" i="83" s="1"/>
  <c r="F39" i="83"/>
  <c r="H10" i="88" l="1"/>
  <c r="P10" i="88" s="1"/>
  <c r="H16" i="91"/>
  <c r="P16" i="91" s="1"/>
  <c r="H24" i="91"/>
  <c r="P24" i="91" s="1"/>
  <c r="H26" i="91"/>
  <c r="P26" i="91" s="1"/>
  <c r="H48" i="94"/>
  <c r="H50" i="94" s="1"/>
  <c r="H41" i="94"/>
  <c r="H40" i="94"/>
  <c r="H39" i="94"/>
  <c r="J38" i="94"/>
  <c r="H34" i="93"/>
  <c r="J22" i="93"/>
  <c r="J26" i="93"/>
  <c r="J28" i="93"/>
  <c r="J17" i="93"/>
  <c r="J39" i="93"/>
  <c r="J37" i="93"/>
  <c r="J41" i="91"/>
  <c r="H47" i="91"/>
  <c r="H49" i="91" s="1"/>
  <c r="H32" i="91"/>
  <c r="P32" i="91" s="1"/>
  <c r="H10" i="91"/>
  <c r="P10" i="91" s="1"/>
  <c r="H30" i="91"/>
  <c r="P30" i="91" s="1"/>
  <c r="H13" i="91"/>
  <c r="P13" i="91" s="1"/>
  <c r="H21" i="91"/>
  <c r="P21" i="91" s="1"/>
  <c r="H11" i="91"/>
  <c r="J11" i="91" s="1"/>
  <c r="H29" i="91"/>
  <c r="P29" i="91" s="1"/>
  <c r="E34" i="91"/>
  <c r="H15" i="91"/>
  <c r="P15" i="91" s="1"/>
  <c r="H17" i="91"/>
  <c r="P17" i="91" s="1"/>
  <c r="F34" i="91"/>
  <c r="H12" i="91"/>
  <c r="P12" i="91" s="1"/>
  <c r="H18" i="91"/>
  <c r="P18" i="91" s="1"/>
  <c r="H22" i="91"/>
  <c r="J22" i="91" s="1"/>
  <c r="H28" i="91"/>
  <c r="J28" i="91" s="1"/>
  <c r="H9" i="91"/>
  <c r="P9" i="91" s="1"/>
  <c r="H14" i="91"/>
  <c r="P14" i="91" s="1"/>
  <c r="H20" i="91"/>
  <c r="P20" i="91" s="1"/>
  <c r="H12" i="88"/>
  <c r="P12" i="88" s="1"/>
  <c r="H19" i="91"/>
  <c r="J19" i="91" s="1"/>
  <c r="H23" i="91"/>
  <c r="P23" i="91" s="1"/>
  <c r="H25" i="91"/>
  <c r="P25" i="91" s="1"/>
  <c r="G34" i="91"/>
  <c r="I39" i="91"/>
  <c r="J10" i="91"/>
  <c r="H27" i="91"/>
  <c r="J27" i="91" s="1"/>
  <c r="H31" i="91"/>
  <c r="P31" i="91" s="1"/>
  <c r="H33" i="91"/>
  <c r="P33" i="91" s="1"/>
  <c r="J16" i="91"/>
  <c r="H8" i="91"/>
  <c r="J8" i="91" s="1"/>
  <c r="I38" i="91"/>
  <c r="I37" i="91"/>
  <c r="J42" i="91"/>
  <c r="H32" i="88"/>
  <c r="J32" i="88" s="1"/>
  <c r="H16" i="88"/>
  <c r="J16" i="88" s="1"/>
  <c r="H8" i="88"/>
  <c r="P8" i="88" s="1"/>
  <c r="H31" i="88"/>
  <c r="P31" i="88" s="1"/>
  <c r="H24" i="88"/>
  <c r="P24" i="88" s="1"/>
  <c r="H30" i="88"/>
  <c r="J30" i="88" s="1"/>
  <c r="H9" i="88"/>
  <c r="P9" i="88" s="1"/>
  <c r="H11" i="88"/>
  <c r="P11" i="88" s="1"/>
  <c r="H13" i="88"/>
  <c r="P13" i="88" s="1"/>
  <c r="H17" i="88"/>
  <c r="J17" i="88" s="1"/>
  <c r="H19" i="88"/>
  <c r="P19" i="88" s="1"/>
  <c r="H21" i="88"/>
  <c r="J21" i="88" s="1"/>
  <c r="G34" i="88"/>
  <c r="H15" i="88"/>
  <c r="J15" i="88" s="1"/>
  <c r="H25" i="88"/>
  <c r="P25" i="88" s="1"/>
  <c r="H27" i="88"/>
  <c r="P27" i="88" s="1"/>
  <c r="H29" i="88"/>
  <c r="P29" i="88" s="1"/>
  <c r="I39" i="88"/>
  <c r="J39" i="88" s="1"/>
  <c r="J10" i="88"/>
  <c r="H23" i="88"/>
  <c r="P23" i="88" s="1"/>
  <c r="I38" i="88"/>
  <c r="J38" i="88" s="1"/>
  <c r="F34" i="88"/>
  <c r="H14" i="88"/>
  <c r="P14" i="88" s="1"/>
  <c r="H18" i="88"/>
  <c r="P18" i="88" s="1"/>
  <c r="H20" i="88"/>
  <c r="P20" i="88" s="1"/>
  <c r="H33" i="88"/>
  <c r="P33" i="88" s="1"/>
  <c r="H22" i="88"/>
  <c r="J22" i="88" s="1"/>
  <c r="H26" i="88"/>
  <c r="P26" i="88" s="1"/>
  <c r="H28" i="88"/>
  <c r="P28" i="88" s="1"/>
  <c r="E34" i="88"/>
  <c r="I37" i="88"/>
  <c r="H47" i="88"/>
  <c r="H49" i="88" s="1"/>
  <c r="J41" i="83"/>
  <c r="H47" i="83"/>
  <c r="H49" i="83" s="1"/>
  <c r="J32" i="91" l="1"/>
  <c r="J26" i="91"/>
  <c r="P28" i="91"/>
  <c r="P22" i="91"/>
  <c r="J24" i="91"/>
  <c r="J20" i="91"/>
  <c r="J34" i="93"/>
  <c r="I36" i="93" s="1"/>
  <c r="H38" i="93" s="1"/>
  <c r="J39" i="91"/>
  <c r="J17" i="91"/>
  <c r="J30" i="91"/>
  <c r="J13" i="91"/>
  <c r="P11" i="91"/>
  <c r="J29" i="91"/>
  <c r="J21" i="91"/>
  <c r="J14" i="91"/>
  <c r="J15" i="91"/>
  <c r="J25" i="91"/>
  <c r="P19" i="91"/>
  <c r="J23" i="91"/>
  <c r="J9" i="91"/>
  <c r="J33" i="91"/>
  <c r="J31" i="91"/>
  <c r="J12" i="88"/>
  <c r="P27" i="91"/>
  <c r="J12" i="91"/>
  <c r="J18" i="91"/>
  <c r="J31" i="88"/>
  <c r="K8" i="91"/>
  <c r="J37" i="91"/>
  <c r="J38" i="91"/>
  <c r="H34" i="91"/>
  <c r="P8" i="91"/>
  <c r="P32" i="88"/>
  <c r="P30" i="88"/>
  <c r="J24" i="88"/>
  <c r="J33" i="88"/>
  <c r="J23" i="88"/>
  <c r="P21" i="88"/>
  <c r="P16" i="88"/>
  <c r="J9" i="88"/>
  <c r="J8" i="88"/>
  <c r="K8" i="88" s="1"/>
  <c r="P15" i="88"/>
  <c r="J18" i="88"/>
  <c r="J20" i="88"/>
  <c r="J13" i="88"/>
  <c r="J11" i="88"/>
  <c r="J19" i="88"/>
  <c r="J29" i="88"/>
  <c r="P17" i="88"/>
  <c r="P22" i="88"/>
  <c r="J28" i="88"/>
  <c r="H34" i="88"/>
  <c r="J25" i="88"/>
  <c r="J14" i="88"/>
  <c r="J26" i="88"/>
  <c r="J27" i="88"/>
  <c r="J37" i="88"/>
  <c r="S3" i="84"/>
  <c r="M40" i="83"/>
  <c r="F40" i="83"/>
  <c r="F38" i="83"/>
  <c r="G33" i="83"/>
  <c r="F33" i="83"/>
  <c r="E33" i="83"/>
  <c r="D33" i="83"/>
  <c r="G32" i="83"/>
  <c r="F32" i="83"/>
  <c r="E32" i="83"/>
  <c r="D32" i="83"/>
  <c r="G31" i="83"/>
  <c r="F31" i="83"/>
  <c r="E31" i="83"/>
  <c r="D31" i="83"/>
  <c r="G30" i="83"/>
  <c r="F30" i="83"/>
  <c r="E30" i="83"/>
  <c r="D30" i="83"/>
  <c r="G29" i="83"/>
  <c r="F29" i="83"/>
  <c r="E29" i="83"/>
  <c r="D29" i="83"/>
  <c r="G28" i="83"/>
  <c r="F28" i="83"/>
  <c r="E28" i="83"/>
  <c r="D28" i="83"/>
  <c r="G27" i="83"/>
  <c r="F27" i="83"/>
  <c r="E27" i="83"/>
  <c r="D27" i="83"/>
  <c r="G26" i="83"/>
  <c r="F26" i="83"/>
  <c r="E26" i="83"/>
  <c r="D26" i="83"/>
  <c r="G25" i="83"/>
  <c r="F25" i="83"/>
  <c r="E25" i="83"/>
  <c r="D25" i="83"/>
  <c r="G24" i="83"/>
  <c r="F24" i="83"/>
  <c r="E24" i="83"/>
  <c r="D24" i="83"/>
  <c r="G23" i="83"/>
  <c r="F23" i="83"/>
  <c r="E23" i="83"/>
  <c r="D23" i="83"/>
  <c r="G22" i="83"/>
  <c r="F22" i="83"/>
  <c r="E22" i="83"/>
  <c r="D22" i="83"/>
  <c r="G21" i="83"/>
  <c r="F21" i="83"/>
  <c r="E21" i="83"/>
  <c r="D21" i="83"/>
  <c r="G20" i="83"/>
  <c r="F20" i="83"/>
  <c r="E20" i="83"/>
  <c r="D20" i="83"/>
  <c r="G19" i="83"/>
  <c r="F19" i="83"/>
  <c r="E19" i="83"/>
  <c r="D19" i="83"/>
  <c r="G18" i="83"/>
  <c r="F18" i="83"/>
  <c r="E18" i="83"/>
  <c r="D18" i="83"/>
  <c r="G17" i="83"/>
  <c r="F17" i="83"/>
  <c r="E17" i="83"/>
  <c r="D17" i="83"/>
  <c r="G16" i="83"/>
  <c r="F16" i="83"/>
  <c r="E16" i="83"/>
  <c r="D16" i="83"/>
  <c r="G15" i="83"/>
  <c r="F15" i="83"/>
  <c r="E15" i="83"/>
  <c r="D15" i="83"/>
  <c r="G14" i="83"/>
  <c r="F14" i="83"/>
  <c r="E14" i="83"/>
  <c r="D14" i="83"/>
  <c r="G13" i="83"/>
  <c r="F13" i="83"/>
  <c r="E13" i="83"/>
  <c r="D13" i="83"/>
  <c r="G12" i="83"/>
  <c r="F12" i="83"/>
  <c r="E12" i="83"/>
  <c r="D12" i="83"/>
  <c r="G11" i="83"/>
  <c r="F11" i="83"/>
  <c r="E11" i="83"/>
  <c r="D11" i="83"/>
  <c r="G10" i="83"/>
  <c r="F10" i="83"/>
  <c r="E10" i="83"/>
  <c r="D10" i="83"/>
  <c r="G9" i="83"/>
  <c r="F9" i="83"/>
  <c r="E9" i="83"/>
  <c r="D9" i="83"/>
  <c r="G8" i="83"/>
  <c r="F8" i="83"/>
  <c r="E8" i="83"/>
  <c r="D8" i="83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8" i="80"/>
  <c r="E9" i="80"/>
  <c r="E10" i="80"/>
  <c r="E11" i="80"/>
  <c r="E12" i="80"/>
  <c r="E13" i="80"/>
  <c r="E14" i="80"/>
  <c r="E15" i="80"/>
  <c r="E16" i="80"/>
  <c r="E17" i="80"/>
  <c r="E18" i="80"/>
  <c r="E19" i="80"/>
  <c r="E20" i="80"/>
  <c r="E21" i="80"/>
  <c r="E22" i="80"/>
  <c r="E23" i="80"/>
  <c r="E24" i="80"/>
  <c r="E25" i="80"/>
  <c r="E26" i="80"/>
  <c r="E27" i="80"/>
  <c r="E28" i="80"/>
  <c r="E29" i="80"/>
  <c r="E30" i="80"/>
  <c r="E31" i="80"/>
  <c r="E32" i="80"/>
  <c r="E33" i="80"/>
  <c r="E8" i="80"/>
  <c r="L47" i="80"/>
  <c r="Q35" i="80"/>
  <c r="I42" i="80"/>
  <c r="J42" i="80" s="1"/>
  <c r="I41" i="80"/>
  <c r="J41" i="80" s="1"/>
  <c r="H16" i="80" l="1"/>
  <c r="H33" i="80"/>
  <c r="H44" i="80"/>
  <c r="H24" i="80"/>
  <c r="H32" i="80"/>
  <c r="H31" i="80"/>
  <c r="H23" i="80"/>
  <c r="H15" i="80"/>
  <c r="F34" i="80"/>
  <c r="E34" i="80"/>
  <c r="H30" i="80"/>
  <c r="G34" i="80"/>
  <c r="H39" i="93"/>
  <c r="J36" i="93"/>
  <c r="H37" i="93"/>
  <c r="H36" i="93"/>
  <c r="H46" i="93"/>
  <c r="H48" i="93" s="1"/>
  <c r="J34" i="91"/>
  <c r="I36" i="91" s="1"/>
  <c r="H36" i="91" s="1"/>
  <c r="J34" i="88"/>
  <c r="I36" i="88" s="1"/>
  <c r="H37" i="88" s="1"/>
  <c r="I39" i="83"/>
  <c r="I38" i="83"/>
  <c r="J38" i="83" s="1"/>
  <c r="H28" i="83"/>
  <c r="P28" i="83" s="1"/>
  <c r="H26" i="83"/>
  <c r="H21" i="83"/>
  <c r="H23" i="83"/>
  <c r="P23" i="83" s="1"/>
  <c r="H24" i="83"/>
  <c r="P24" i="83" s="1"/>
  <c r="H30" i="83"/>
  <c r="H32" i="83"/>
  <c r="H9" i="83"/>
  <c r="P9" i="83" s="1"/>
  <c r="H11" i="83"/>
  <c r="P11" i="83" s="1"/>
  <c r="H12" i="83"/>
  <c r="P12" i="83" s="1"/>
  <c r="H19" i="83"/>
  <c r="H15" i="83"/>
  <c r="H17" i="83"/>
  <c r="P17" i="83" s="1"/>
  <c r="H13" i="83"/>
  <c r="H14" i="83"/>
  <c r="H25" i="83"/>
  <c r="H29" i="83"/>
  <c r="E34" i="83"/>
  <c r="H10" i="83"/>
  <c r="H18" i="83"/>
  <c r="H20" i="83"/>
  <c r="H22" i="83"/>
  <c r="H31" i="83"/>
  <c r="P31" i="83" s="1"/>
  <c r="H33" i="83"/>
  <c r="H27" i="83"/>
  <c r="F34" i="83"/>
  <c r="G34" i="83"/>
  <c r="I37" i="83"/>
  <c r="H16" i="83"/>
  <c r="H8" i="83"/>
  <c r="P8" i="83" s="1"/>
  <c r="H13" i="80"/>
  <c r="H21" i="80"/>
  <c r="H29" i="80"/>
  <c r="H22" i="80"/>
  <c r="H14" i="80"/>
  <c r="H25" i="80"/>
  <c r="H9" i="80"/>
  <c r="H17" i="80"/>
  <c r="H28" i="80"/>
  <c r="H20" i="80"/>
  <c r="H12" i="80"/>
  <c r="H27" i="80"/>
  <c r="H19" i="80"/>
  <c r="H11" i="80"/>
  <c r="H8" i="80"/>
  <c r="H26" i="80"/>
  <c r="H18" i="80"/>
  <c r="H10" i="80"/>
  <c r="H45" i="80"/>
  <c r="H47" i="80" s="1"/>
  <c r="Q10" i="80"/>
  <c r="Q11" i="80"/>
  <c r="Q12" i="80"/>
  <c r="Q13" i="80"/>
  <c r="Q15" i="80"/>
  <c r="Q16" i="80"/>
  <c r="Q17" i="80"/>
  <c r="Q21" i="80"/>
  <c r="Q22" i="80"/>
  <c r="Q23" i="80"/>
  <c r="Q24" i="80"/>
  <c r="Q27" i="80"/>
  <c r="Q29" i="80"/>
  <c r="Q8" i="80"/>
  <c r="P10" i="80"/>
  <c r="P11" i="80"/>
  <c r="P12" i="80"/>
  <c r="P13" i="80"/>
  <c r="P15" i="80"/>
  <c r="P16" i="80"/>
  <c r="P17" i="80"/>
  <c r="P21" i="80"/>
  <c r="P22" i="80"/>
  <c r="P23" i="80"/>
  <c r="P24" i="80"/>
  <c r="P27" i="80"/>
  <c r="P29" i="80"/>
  <c r="P8" i="80"/>
  <c r="J11" i="83" l="1"/>
  <c r="J36" i="91"/>
  <c r="H46" i="91"/>
  <c r="H48" i="91" s="1"/>
  <c r="H37" i="91"/>
  <c r="H39" i="91"/>
  <c r="H38" i="91"/>
  <c r="H39" i="88"/>
  <c r="J36" i="88"/>
  <c r="H46" i="88"/>
  <c r="H48" i="88" s="1"/>
  <c r="H38" i="88"/>
  <c r="H36" i="88"/>
  <c r="J23" i="83"/>
  <c r="J39" i="83"/>
  <c r="J12" i="83"/>
  <c r="J28" i="83"/>
  <c r="J9" i="83"/>
  <c r="J17" i="83"/>
  <c r="J13" i="83"/>
  <c r="P13" i="83"/>
  <c r="J30" i="83"/>
  <c r="P30" i="83"/>
  <c r="J27" i="83"/>
  <c r="P27" i="83"/>
  <c r="J10" i="83"/>
  <c r="P10" i="83"/>
  <c r="J15" i="83"/>
  <c r="P15" i="83"/>
  <c r="J33" i="83"/>
  <c r="P33" i="83"/>
  <c r="J19" i="83"/>
  <c r="P19" i="83"/>
  <c r="J21" i="83"/>
  <c r="P21" i="83"/>
  <c r="J32" i="83"/>
  <c r="P32" i="83"/>
  <c r="J16" i="83"/>
  <c r="P16" i="83"/>
  <c r="J31" i="83"/>
  <c r="J29" i="83"/>
  <c r="P29" i="83"/>
  <c r="J26" i="83"/>
  <c r="P26" i="83"/>
  <c r="J24" i="83"/>
  <c r="J25" i="83"/>
  <c r="P25" i="83"/>
  <c r="J20" i="83"/>
  <c r="P20" i="83"/>
  <c r="J18" i="83"/>
  <c r="P18" i="83"/>
  <c r="J22" i="83"/>
  <c r="P22" i="83"/>
  <c r="J14" i="83"/>
  <c r="P14" i="83"/>
  <c r="J8" i="83"/>
  <c r="H34" i="83"/>
  <c r="J37" i="83"/>
  <c r="H34" i="80"/>
  <c r="S3" i="82"/>
  <c r="V3" i="81"/>
  <c r="M40" i="80"/>
  <c r="P33" i="80"/>
  <c r="D33" i="80"/>
  <c r="J33" i="80" s="1"/>
  <c r="P32" i="80"/>
  <c r="D32" i="80"/>
  <c r="J32" i="80" s="1"/>
  <c r="P31" i="80"/>
  <c r="D31" i="80"/>
  <c r="J31" i="80" s="1"/>
  <c r="P30" i="80"/>
  <c r="D30" i="80"/>
  <c r="J30" i="80" s="1"/>
  <c r="D29" i="80"/>
  <c r="J29" i="80" s="1"/>
  <c r="P28" i="80"/>
  <c r="D28" i="80"/>
  <c r="J28" i="80" s="1"/>
  <c r="D27" i="80"/>
  <c r="J27" i="80" s="1"/>
  <c r="P26" i="80"/>
  <c r="D26" i="80"/>
  <c r="J26" i="80" s="1"/>
  <c r="P25" i="80"/>
  <c r="D25" i="80"/>
  <c r="J25" i="80" s="1"/>
  <c r="D24" i="80"/>
  <c r="J24" i="80" s="1"/>
  <c r="D23" i="80"/>
  <c r="J23" i="80" s="1"/>
  <c r="D22" i="80"/>
  <c r="J22" i="80" s="1"/>
  <c r="D21" i="80"/>
  <c r="J21" i="80" s="1"/>
  <c r="P20" i="80"/>
  <c r="D20" i="80"/>
  <c r="J20" i="80" s="1"/>
  <c r="P19" i="80"/>
  <c r="D19" i="80"/>
  <c r="J19" i="80" s="1"/>
  <c r="P18" i="80"/>
  <c r="D18" i="80"/>
  <c r="J18" i="80" s="1"/>
  <c r="D17" i="80"/>
  <c r="J17" i="80" s="1"/>
  <c r="D16" i="80"/>
  <c r="J16" i="80" s="1"/>
  <c r="D15" i="80"/>
  <c r="J15" i="80" s="1"/>
  <c r="P14" i="80"/>
  <c r="D14" i="80"/>
  <c r="J14" i="80" s="1"/>
  <c r="D13" i="80"/>
  <c r="J13" i="80" s="1"/>
  <c r="D12" i="80"/>
  <c r="J12" i="80" s="1"/>
  <c r="D11" i="80"/>
  <c r="J11" i="80" s="1"/>
  <c r="D10" i="80"/>
  <c r="J10" i="80" s="1"/>
  <c r="P9" i="80"/>
  <c r="D9" i="80"/>
  <c r="J9" i="80" s="1"/>
  <c r="D8" i="80"/>
  <c r="E9" i="78"/>
  <c r="E10" i="78"/>
  <c r="M10" i="78" s="1"/>
  <c r="E11" i="78"/>
  <c r="E12" i="78"/>
  <c r="M12" i="78" s="1"/>
  <c r="E13" i="78"/>
  <c r="M13" i="78" s="1"/>
  <c r="E14" i="78"/>
  <c r="M14" i="78" s="1"/>
  <c r="E15" i="78"/>
  <c r="M15" i="78" s="1"/>
  <c r="E16" i="78"/>
  <c r="M16" i="78" s="1"/>
  <c r="E17" i="78"/>
  <c r="E18" i="78"/>
  <c r="M18" i="78" s="1"/>
  <c r="E19" i="78"/>
  <c r="M19" i="78" s="1"/>
  <c r="E20" i="78"/>
  <c r="M20" i="78" s="1"/>
  <c r="E21" i="78"/>
  <c r="M21" i="78" s="1"/>
  <c r="E22" i="78"/>
  <c r="M22" i="78" s="1"/>
  <c r="E23" i="78"/>
  <c r="M23" i="78" s="1"/>
  <c r="E24" i="78"/>
  <c r="M24" i="78" s="1"/>
  <c r="E25" i="78"/>
  <c r="E26" i="78"/>
  <c r="M26" i="78" s="1"/>
  <c r="E27" i="78"/>
  <c r="M27" i="78" s="1"/>
  <c r="E28" i="78"/>
  <c r="M28" i="78" s="1"/>
  <c r="E29" i="78"/>
  <c r="M29" i="78" s="1"/>
  <c r="E30" i="78"/>
  <c r="M30" i="78" s="1"/>
  <c r="E31" i="78"/>
  <c r="M31" i="78" s="1"/>
  <c r="E32" i="78"/>
  <c r="M32" i="78" s="1"/>
  <c r="E33" i="78"/>
  <c r="M33" i="78" s="1"/>
  <c r="E8" i="78"/>
  <c r="M8" i="78" s="1"/>
  <c r="V3" i="79"/>
  <c r="I42" i="78"/>
  <c r="G37" i="78"/>
  <c r="I37" i="78" s="1"/>
  <c r="G36" i="78"/>
  <c r="I36" i="78" s="1"/>
  <c r="J35" i="78"/>
  <c r="D33" i="78"/>
  <c r="D32" i="78"/>
  <c r="D31" i="78"/>
  <c r="D30" i="78"/>
  <c r="D29" i="78"/>
  <c r="D28" i="78"/>
  <c r="D27" i="78"/>
  <c r="D26" i="78"/>
  <c r="M25" i="78"/>
  <c r="D25" i="78"/>
  <c r="D24" i="78"/>
  <c r="D23" i="78"/>
  <c r="D22" i="78"/>
  <c r="D21" i="78"/>
  <c r="D20" i="78"/>
  <c r="D19" i="78"/>
  <c r="D18" i="78"/>
  <c r="G18" i="78" s="1"/>
  <c r="M17" i="78"/>
  <c r="D17" i="78"/>
  <c r="D16" i="78"/>
  <c r="D15" i="78"/>
  <c r="G15" i="78" s="1"/>
  <c r="D14" i="78"/>
  <c r="D13" i="78"/>
  <c r="D12" i="78"/>
  <c r="M11" i="78"/>
  <c r="D11" i="78"/>
  <c r="G11" i="78" s="1"/>
  <c r="D10" i="78"/>
  <c r="M9" i="78"/>
  <c r="D9" i="78"/>
  <c r="D8" i="78"/>
  <c r="E9" i="76"/>
  <c r="M9" i="76" s="1"/>
  <c r="E10" i="76"/>
  <c r="E11" i="76"/>
  <c r="M11" i="76" s="1"/>
  <c r="E12" i="76"/>
  <c r="M12" i="76" s="1"/>
  <c r="E13" i="76"/>
  <c r="E14" i="76"/>
  <c r="M14" i="76" s="1"/>
  <c r="E15" i="76"/>
  <c r="M15" i="76" s="1"/>
  <c r="E16" i="76"/>
  <c r="M16" i="76" s="1"/>
  <c r="E17" i="76"/>
  <c r="M17" i="76" s="1"/>
  <c r="E18" i="76"/>
  <c r="E19" i="76"/>
  <c r="M19" i="76" s="1"/>
  <c r="E20" i="76"/>
  <c r="M20" i="76" s="1"/>
  <c r="E21" i="76"/>
  <c r="M21" i="76" s="1"/>
  <c r="E22" i="76"/>
  <c r="M22" i="76" s="1"/>
  <c r="E23" i="76"/>
  <c r="M23" i="76" s="1"/>
  <c r="E24" i="76"/>
  <c r="M24" i="76" s="1"/>
  <c r="E25" i="76"/>
  <c r="M25" i="76" s="1"/>
  <c r="E26" i="76"/>
  <c r="M26" i="76" s="1"/>
  <c r="E27" i="76"/>
  <c r="M27" i="76" s="1"/>
  <c r="E28" i="76"/>
  <c r="M28" i="76" s="1"/>
  <c r="E29" i="76"/>
  <c r="M29" i="76" s="1"/>
  <c r="E30" i="76"/>
  <c r="M30" i="76" s="1"/>
  <c r="E31" i="76"/>
  <c r="M31" i="76" s="1"/>
  <c r="E32" i="76"/>
  <c r="M32" i="76" s="1"/>
  <c r="E33" i="76"/>
  <c r="M33" i="76" s="1"/>
  <c r="E8" i="76"/>
  <c r="M8" i="76" s="1"/>
  <c r="V3" i="77"/>
  <c r="I42" i="76"/>
  <c r="G37" i="76"/>
  <c r="G40" i="76" s="1"/>
  <c r="G42" i="76" s="1"/>
  <c r="G36" i="76"/>
  <c r="I36" i="76" s="1"/>
  <c r="J35" i="76"/>
  <c r="D33" i="76"/>
  <c r="D32" i="76"/>
  <c r="D31" i="76"/>
  <c r="D30" i="76"/>
  <c r="D29" i="76"/>
  <c r="D28" i="76"/>
  <c r="D27" i="76"/>
  <c r="D26" i="76"/>
  <c r="D25" i="76"/>
  <c r="D24" i="76"/>
  <c r="D23" i="76"/>
  <c r="D22" i="76"/>
  <c r="D21" i="76"/>
  <c r="D20" i="76"/>
  <c r="D19" i="76"/>
  <c r="M18" i="76"/>
  <c r="D18" i="76"/>
  <c r="G18" i="76" s="1"/>
  <c r="D17" i="76"/>
  <c r="D16" i="76"/>
  <c r="D15" i="76"/>
  <c r="D14" i="76"/>
  <c r="M13" i="76"/>
  <c r="D13" i="76"/>
  <c r="G13" i="76" s="1"/>
  <c r="D12" i="76"/>
  <c r="D11" i="76"/>
  <c r="M10" i="76"/>
  <c r="D10" i="76"/>
  <c r="G10" i="76" s="1"/>
  <c r="D9" i="76"/>
  <c r="D8" i="76"/>
  <c r="G13" i="78" l="1"/>
  <c r="G26" i="78"/>
  <c r="G40" i="78"/>
  <c r="G42" i="78" s="1"/>
  <c r="J8" i="80"/>
  <c r="I38" i="80"/>
  <c r="J38" i="80" s="1"/>
  <c r="I37" i="80"/>
  <c r="J37" i="80" s="1"/>
  <c r="I39" i="80"/>
  <c r="J39" i="80" s="1"/>
  <c r="G31" i="76"/>
  <c r="G30" i="78"/>
  <c r="G10" i="78"/>
  <c r="G14" i="78"/>
  <c r="G22" i="78"/>
  <c r="K8" i="83"/>
  <c r="J34" i="83"/>
  <c r="I36" i="83" s="1"/>
  <c r="J34" i="80"/>
  <c r="I36" i="80" s="1"/>
  <c r="K30" i="80"/>
  <c r="G12" i="78"/>
  <c r="G19" i="78"/>
  <c r="G23" i="78"/>
  <c r="G27" i="78"/>
  <c r="G31" i="78"/>
  <c r="G16" i="78"/>
  <c r="G20" i="78"/>
  <c r="G24" i="78"/>
  <c r="G28" i="78"/>
  <c r="G32" i="78"/>
  <c r="G8" i="78"/>
  <c r="G9" i="78"/>
  <c r="G17" i="78"/>
  <c r="G21" i="78"/>
  <c r="G25" i="78"/>
  <c r="G29" i="78"/>
  <c r="G33" i="78"/>
  <c r="G14" i="76"/>
  <c r="G9" i="76"/>
  <c r="G11" i="76"/>
  <c r="G8" i="76"/>
  <c r="G12" i="76"/>
  <c r="G16" i="76"/>
  <c r="G17" i="76"/>
  <c r="G15" i="76"/>
  <c r="G19" i="76"/>
  <c r="G20" i="76"/>
  <c r="G25" i="76"/>
  <c r="G29" i="76"/>
  <c r="G33" i="76"/>
  <c r="G22" i="76"/>
  <c r="G26" i="76"/>
  <c r="G30" i="76"/>
  <c r="G23" i="76"/>
  <c r="G27" i="76"/>
  <c r="G24" i="76"/>
  <c r="G28" i="76"/>
  <c r="G32" i="76"/>
  <c r="G21" i="76"/>
  <c r="I37" i="76"/>
  <c r="E9" i="75"/>
  <c r="M9" i="75" s="1"/>
  <c r="E10" i="75"/>
  <c r="E11" i="75"/>
  <c r="M11" i="75" s="1"/>
  <c r="E12" i="75"/>
  <c r="M12" i="75" s="1"/>
  <c r="E13" i="75"/>
  <c r="M13" i="75" s="1"/>
  <c r="E14" i="75"/>
  <c r="M14" i="75" s="1"/>
  <c r="E15" i="75"/>
  <c r="M15" i="75" s="1"/>
  <c r="E16" i="75"/>
  <c r="M16" i="75" s="1"/>
  <c r="E17" i="75"/>
  <c r="E18" i="75"/>
  <c r="E19" i="75"/>
  <c r="M19" i="75" s="1"/>
  <c r="E20" i="75"/>
  <c r="M20" i="75" s="1"/>
  <c r="E21" i="75"/>
  <c r="M21" i="75" s="1"/>
  <c r="E22" i="75"/>
  <c r="M22" i="75" s="1"/>
  <c r="E23" i="75"/>
  <c r="M23" i="75" s="1"/>
  <c r="E24" i="75"/>
  <c r="M24" i="75" s="1"/>
  <c r="E25" i="75"/>
  <c r="M25" i="75" s="1"/>
  <c r="E26" i="75"/>
  <c r="M26" i="75" s="1"/>
  <c r="E27" i="75"/>
  <c r="M27" i="75" s="1"/>
  <c r="E28" i="75"/>
  <c r="M28" i="75" s="1"/>
  <c r="E29" i="75"/>
  <c r="M29" i="75" s="1"/>
  <c r="E30" i="75"/>
  <c r="M30" i="75" s="1"/>
  <c r="E31" i="75"/>
  <c r="M31" i="75" s="1"/>
  <c r="E32" i="75"/>
  <c r="M32" i="75" s="1"/>
  <c r="E33" i="75"/>
  <c r="M33" i="75" s="1"/>
  <c r="E8" i="75"/>
  <c r="M8" i="75" s="1"/>
  <c r="I42" i="75"/>
  <c r="G37" i="75"/>
  <c r="G40" i="75" s="1"/>
  <c r="G42" i="75" s="1"/>
  <c r="G36" i="75"/>
  <c r="I36" i="75" s="1"/>
  <c r="J35" i="75"/>
  <c r="D33" i="75"/>
  <c r="D32" i="75"/>
  <c r="D31" i="75"/>
  <c r="D30" i="75"/>
  <c r="D29" i="75"/>
  <c r="D28" i="75"/>
  <c r="D27" i="75"/>
  <c r="D26" i="75"/>
  <c r="D25" i="75"/>
  <c r="D24" i="75"/>
  <c r="D23" i="75"/>
  <c r="D22" i="75"/>
  <c r="D21" i="75"/>
  <c r="D20" i="75"/>
  <c r="D19" i="75"/>
  <c r="M18" i="75"/>
  <c r="D18" i="75"/>
  <c r="M17" i="75"/>
  <c r="D17" i="75"/>
  <c r="D16" i="75"/>
  <c r="D15" i="75"/>
  <c r="D14" i="75"/>
  <c r="D13" i="75"/>
  <c r="D12" i="75"/>
  <c r="D11" i="75"/>
  <c r="M10" i="75"/>
  <c r="D10" i="75"/>
  <c r="D9" i="75"/>
  <c r="D8" i="75"/>
  <c r="J36" i="80" l="1"/>
  <c r="H36" i="80"/>
  <c r="H37" i="80"/>
  <c r="H38" i="80"/>
  <c r="H39" i="80"/>
  <c r="G23" i="75"/>
  <c r="H46" i="83"/>
  <c r="H48" i="83" s="1"/>
  <c r="H39" i="83"/>
  <c r="J36" i="83"/>
  <c r="H36" i="83"/>
  <c r="H38" i="83"/>
  <c r="H37" i="83"/>
  <c r="F38" i="80"/>
  <c r="K23" i="80"/>
  <c r="K15" i="80"/>
  <c r="K21" i="80"/>
  <c r="K32" i="80"/>
  <c r="K16" i="80"/>
  <c r="K31" i="80"/>
  <c r="K22" i="80"/>
  <c r="K14" i="80"/>
  <c r="K20" i="80"/>
  <c r="K29" i="80"/>
  <c r="K19" i="80"/>
  <c r="K25" i="80"/>
  <c r="K9" i="80"/>
  <c r="K26" i="80"/>
  <c r="K24" i="80"/>
  <c r="K12" i="80"/>
  <c r="K18" i="80"/>
  <c r="K10" i="80"/>
  <c r="K11" i="80"/>
  <c r="K33" i="80"/>
  <c r="K17" i="80"/>
  <c r="K8" i="80"/>
  <c r="K13" i="80"/>
  <c r="K28" i="80"/>
  <c r="K27" i="80"/>
  <c r="G34" i="78"/>
  <c r="I34" i="78" s="1"/>
  <c r="G34" i="76"/>
  <c r="I34" i="76" s="1"/>
  <c r="G15" i="75"/>
  <c r="G31" i="75"/>
  <c r="G10" i="75"/>
  <c r="G14" i="75"/>
  <c r="G18" i="75"/>
  <c r="G22" i="75"/>
  <c r="G26" i="75"/>
  <c r="G30" i="75"/>
  <c r="G11" i="75"/>
  <c r="G19" i="75"/>
  <c r="G27" i="75"/>
  <c r="G9" i="75"/>
  <c r="G13" i="75"/>
  <c r="G17" i="75"/>
  <c r="G21" i="75"/>
  <c r="G25" i="75"/>
  <c r="G29" i="75"/>
  <c r="G33" i="75"/>
  <c r="G8" i="75"/>
  <c r="G12" i="75"/>
  <c r="G16" i="75"/>
  <c r="G20" i="75"/>
  <c r="G24" i="75"/>
  <c r="G28" i="75"/>
  <c r="G32" i="75"/>
  <c r="I37" i="75"/>
  <c r="F39" i="80" l="1"/>
  <c r="F40" i="80"/>
  <c r="G39" i="78"/>
  <c r="G41" i="78" s="1"/>
  <c r="J42" i="78" s="1"/>
  <c r="G39" i="76"/>
  <c r="G41" i="76" s="1"/>
  <c r="J42" i="76" s="1"/>
  <c r="G34" i="75"/>
  <c r="I34" i="75" s="1"/>
  <c r="G39" i="75" l="1"/>
  <c r="G41" i="75" s="1"/>
  <c r="J42" i="75" s="1"/>
  <c r="H46" i="80"/>
  <c r="M47" i="80" s="1"/>
  <c r="V3" i="74"/>
  <c r="E9" i="72"/>
  <c r="E10" i="72"/>
  <c r="E11" i="72"/>
  <c r="M11" i="72" s="1"/>
  <c r="E12" i="72"/>
  <c r="M12" i="72" s="1"/>
  <c r="E13" i="72"/>
  <c r="M13" i="72" s="1"/>
  <c r="E14" i="72"/>
  <c r="E15" i="72"/>
  <c r="M15" i="72" s="1"/>
  <c r="E16" i="72"/>
  <c r="M16" i="72" s="1"/>
  <c r="E17" i="72"/>
  <c r="E18" i="72"/>
  <c r="M18" i="72" s="1"/>
  <c r="E19" i="72"/>
  <c r="M19" i="72" s="1"/>
  <c r="E20" i="72"/>
  <c r="M20" i="72" s="1"/>
  <c r="E21" i="72"/>
  <c r="M21" i="72" s="1"/>
  <c r="E22" i="72"/>
  <c r="M22" i="72" s="1"/>
  <c r="E23" i="72"/>
  <c r="M23" i="72" s="1"/>
  <c r="E24" i="72"/>
  <c r="M24" i="72" s="1"/>
  <c r="E25" i="72"/>
  <c r="M25" i="72" s="1"/>
  <c r="E26" i="72"/>
  <c r="M26" i="72" s="1"/>
  <c r="E27" i="72"/>
  <c r="M27" i="72" s="1"/>
  <c r="E28" i="72"/>
  <c r="M28" i="72" s="1"/>
  <c r="E29" i="72"/>
  <c r="M29" i="72" s="1"/>
  <c r="E30" i="72"/>
  <c r="M30" i="72" s="1"/>
  <c r="E31" i="72"/>
  <c r="M31" i="72" s="1"/>
  <c r="E32" i="72"/>
  <c r="M32" i="72" s="1"/>
  <c r="E33" i="72"/>
  <c r="M33" i="72" s="1"/>
  <c r="E8" i="72"/>
  <c r="M8" i="72" s="1"/>
  <c r="V3" i="73"/>
  <c r="I42" i="72"/>
  <c r="G37" i="72"/>
  <c r="G40" i="72" s="1"/>
  <c r="G42" i="72" s="1"/>
  <c r="G36" i="72"/>
  <c r="I36" i="72" s="1"/>
  <c r="J35" i="72"/>
  <c r="D33" i="72"/>
  <c r="D32" i="72"/>
  <c r="D31" i="72"/>
  <c r="D30" i="72"/>
  <c r="D29" i="72"/>
  <c r="D28" i="72"/>
  <c r="D27" i="72"/>
  <c r="D26" i="72"/>
  <c r="D25" i="72"/>
  <c r="D24" i="72"/>
  <c r="D23" i="72"/>
  <c r="D22" i="72"/>
  <c r="D21" i="72"/>
  <c r="D20" i="72"/>
  <c r="D19" i="72"/>
  <c r="D18" i="72"/>
  <c r="M17" i="72"/>
  <c r="D17" i="72"/>
  <c r="D16" i="72"/>
  <c r="D15" i="72"/>
  <c r="M14" i="72"/>
  <c r="D14" i="72"/>
  <c r="D13" i="72"/>
  <c r="D12" i="72"/>
  <c r="D11" i="72"/>
  <c r="M10" i="72"/>
  <c r="D10" i="72"/>
  <c r="M9" i="72"/>
  <c r="D9" i="72"/>
  <c r="D8" i="72"/>
  <c r="G8" i="72" l="1"/>
  <c r="G10" i="72"/>
  <c r="G12" i="72"/>
  <c r="G14" i="72"/>
  <c r="G16" i="72"/>
  <c r="G18" i="72"/>
  <c r="G20" i="72"/>
  <c r="G23" i="72"/>
  <c r="G25" i="72"/>
  <c r="G27" i="72"/>
  <c r="G29" i="72"/>
  <c r="G31" i="72"/>
  <c r="G33" i="72"/>
  <c r="G9" i="72"/>
  <c r="G11" i="72"/>
  <c r="G13" i="72"/>
  <c r="G15" i="72"/>
  <c r="G17" i="72"/>
  <c r="G19" i="72"/>
  <c r="G22" i="72"/>
  <c r="G24" i="72"/>
  <c r="G26" i="72"/>
  <c r="G28" i="72"/>
  <c r="G30" i="72"/>
  <c r="G32" i="72"/>
  <c r="G21" i="72"/>
  <c r="I37" i="72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8" i="70"/>
  <c r="G34" i="72" l="1"/>
  <c r="I34" i="72" s="1"/>
  <c r="V3" i="71"/>
  <c r="I42" i="70"/>
  <c r="G37" i="70"/>
  <c r="I37" i="70" s="1"/>
  <c r="G36" i="70"/>
  <c r="I36" i="70" s="1"/>
  <c r="J35" i="70"/>
  <c r="M33" i="70"/>
  <c r="D33" i="70"/>
  <c r="M32" i="70"/>
  <c r="D32" i="70"/>
  <c r="M31" i="70"/>
  <c r="D31" i="70"/>
  <c r="M30" i="70"/>
  <c r="D30" i="70"/>
  <c r="M29" i="70"/>
  <c r="D29" i="70"/>
  <c r="M28" i="70"/>
  <c r="D28" i="70"/>
  <c r="M27" i="70"/>
  <c r="D27" i="70"/>
  <c r="M26" i="70"/>
  <c r="D26" i="70"/>
  <c r="M25" i="70"/>
  <c r="D25" i="70"/>
  <c r="M24" i="70"/>
  <c r="D24" i="70"/>
  <c r="M23" i="70"/>
  <c r="D23" i="70"/>
  <c r="M22" i="70"/>
  <c r="D22" i="70"/>
  <c r="M21" i="70"/>
  <c r="D21" i="70"/>
  <c r="M20" i="70"/>
  <c r="D20" i="70"/>
  <c r="M19" i="70"/>
  <c r="D19" i="70"/>
  <c r="M18" i="70"/>
  <c r="D18" i="70"/>
  <c r="M17" i="70"/>
  <c r="D17" i="70"/>
  <c r="M16" i="70"/>
  <c r="D16" i="70"/>
  <c r="M15" i="70"/>
  <c r="D15" i="70"/>
  <c r="M14" i="70"/>
  <c r="D14" i="70"/>
  <c r="M13" i="70"/>
  <c r="D13" i="70"/>
  <c r="M12" i="70"/>
  <c r="D12" i="70"/>
  <c r="M11" i="70"/>
  <c r="D11" i="70"/>
  <c r="M10" i="70"/>
  <c r="D10" i="70"/>
  <c r="M9" i="70"/>
  <c r="D9" i="70"/>
  <c r="G9" i="70" s="1"/>
  <c r="M8" i="70"/>
  <c r="D8" i="70"/>
  <c r="G39" i="72" l="1"/>
  <c r="G41" i="72" s="1"/>
  <c r="J42" i="72" s="1"/>
  <c r="G40" i="70"/>
  <c r="G42" i="70" s="1"/>
  <c r="G8" i="70"/>
  <c r="G10" i="70"/>
  <c r="G12" i="70"/>
  <c r="G14" i="70"/>
  <c r="G16" i="70"/>
  <c r="G18" i="70"/>
  <c r="G20" i="70"/>
  <c r="G22" i="70"/>
  <c r="G24" i="70"/>
  <c r="G26" i="70"/>
  <c r="G28" i="70"/>
  <c r="G30" i="70"/>
  <c r="G32" i="70"/>
  <c r="G11" i="70"/>
  <c r="G13" i="70"/>
  <c r="G15" i="70"/>
  <c r="G17" i="70"/>
  <c r="G19" i="70"/>
  <c r="G21" i="70"/>
  <c r="G23" i="70"/>
  <c r="G25" i="70"/>
  <c r="G27" i="70"/>
  <c r="G29" i="70"/>
  <c r="G31" i="70"/>
  <c r="G33" i="70"/>
  <c r="E21" i="68"/>
  <c r="M21" i="68" s="1"/>
  <c r="E28" i="68"/>
  <c r="M28" i="68" s="1"/>
  <c r="E31" i="68"/>
  <c r="M31" i="68" s="1"/>
  <c r="E17" i="68"/>
  <c r="M17" i="68" s="1"/>
  <c r="E16" i="68"/>
  <c r="M16" i="68" s="1"/>
  <c r="E20" i="68"/>
  <c r="M20" i="68" s="1"/>
  <c r="E33" i="68"/>
  <c r="M33" i="68" s="1"/>
  <c r="E32" i="68"/>
  <c r="M32" i="68" s="1"/>
  <c r="E30" i="68"/>
  <c r="M30" i="68" s="1"/>
  <c r="E29" i="68"/>
  <c r="M29" i="68" s="1"/>
  <c r="E27" i="68"/>
  <c r="M27" i="68" s="1"/>
  <c r="E26" i="68"/>
  <c r="M26" i="68" s="1"/>
  <c r="E25" i="68"/>
  <c r="M25" i="68" s="1"/>
  <c r="E24" i="68"/>
  <c r="M24" i="68" s="1"/>
  <c r="E23" i="68"/>
  <c r="M23" i="68" s="1"/>
  <c r="E22" i="68"/>
  <c r="M22" i="68" s="1"/>
  <c r="E19" i="68"/>
  <c r="M19" i="68" s="1"/>
  <c r="E18" i="68"/>
  <c r="M18" i="68" s="1"/>
  <c r="E15" i="68"/>
  <c r="M15" i="68" s="1"/>
  <c r="E14" i="68"/>
  <c r="M14" i="68" s="1"/>
  <c r="E13" i="68"/>
  <c r="M13" i="68" s="1"/>
  <c r="E12" i="68"/>
  <c r="M12" i="68" s="1"/>
  <c r="E11" i="68"/>
  <c r="M11" i="68" s="1"/>
  <c r="E10" i="68"/>
  <c r="M10" i="68" s="1"/>
  <c r="E8" i="68"/>
  <c r="M8" i="68" s="1"/>
  <c r="V3" i="69"/>
  <c r="I42" i="68"/>
  <c r="G37" i="68"/>
  <c r="G40" i="68" s="1"/>
  <c r="G42" i="68" s="1"/>
  <c r="G36" i="68"/>
  <c r="I36" i="68" s="1"/>
  <c r="J35" i="68"/>
  <c r="D21" i="68"/>
  <c r="D28" i="68"/>
  <c r="D31" i="68"/>
  <c r="D17" i="68"/>
  <c r="D16" i="68"/>
  <c r="D20" i="68"/>
  <c r="D33" i="68"/>
  <c r="D32" i="68"/>
  <c r="D30" i="68"/>
  <c r="D29" i="68"/>
  <c r="D27" i="68"/>
  <c r="D26" i="68"/>
  <c r="D25" i="68"/>
  <c r="D24" i="68"/>
  <c r="D23" i="68"/>
  <c r="D22" i="68"/>
  <c r="D19" i="68"/>
  <c r="D18" i="68"/>
  <c r="D15" i="68"/>
  <c r="D14" i="68"/>
  <c r="D13" i="68"/>
  <c r="D12" i="68"/>
  <c r="D11" i="68"/>
  <c r="D10" i="68"/>
  <c r="E9" i="68"/>
  <c r="M9" i="68" s="1"/>
  <c r="D9" i="68"/>
  <c r="D8" i="68"/>
  <c r="G34" i="70" l="1"/>
  <c r="I34" i="70" s="1"/>
  <c r="G28" i="68"/>
  <c r="G8" i="68"/>
  <c r="G10" i="68"/>
  <c r="G12" i="68"/>
  <c r="G14" i="68"/>
  <c r="G18" i="68"/>
  <c r="G22" i="68"/>
  <c r="G24" i="68"/>
  <c r="G26" i="68"/>
  <c r="G29" i="68"/>
  <c r="G32" i="68"/>
  <c r="G20" i="68"/>
  <c r="G17" i="68"/>
  <c r="G9" i="68"/>
  <c r="G11" i="68"/>
  <c r="G13" i="68"/>
  <c r="G15" i="68"/>
  <c r="G19" i="68"/>
  <c r="G23" i="68"/>
  <c r="G25" i="68"/>
  <c r="G27" i="68"/>
  <c r="G30" i="68"/>
  <c r="G33" i="68"/>
  <c r="G16" i="68"/>
  <c r="G31" i="68"/>
  <c r="G21" i="68"/>
  <c r="I37" i="68"/>
  <c r="E33" i="66"/>
  <c r="E31" i="66"/>
  <c r="E30" i="66"/>
  <c r="E29" i="66"/>
  <c r="E28" i="66"/>
  <c r="E27" i="66"/>
  <c r="E26" i="66"/>
  <c r="E25" i="66"/>
  <c r="E24" i="66"/>
  <c r="E23" i="66"/>
  <c r="E22" i="66"/>
  <c r="E21" i="66"/>
  <c r="E20" i="66"/>
  <c r="E19" i="66"/>
  <c r="E18" i="66"/>
  <c r="E17" i="66"/>
  <c r="E16" i="66"/>
  <c r="E15" i="66"/>
  <c r="E14" i="66"/>
  <c r="E13" i="66"/>
  <c r="E12" i="66"/>
  <c r="E11" i="66"/>
  <c r="E10" i="66"/>
  <c r="E9" i="66"/>
  <c r="E8" i="66"/>
  <c r="G39" i="70" l="1"/>
  <c r="G41" i="70" s="1"/>
  <c r="J42" i="70" s="1"/>
  <c r="G34" i="68"/>
  <c r="I34" i="68" s="1"/>
  <c r="M33" i="66"/>
  <c r="M29" i="66"/>
  <c r="M25" i="66"/>
  <c r="M22" i="66"/>
  <c r="M21" i="66"/>
  <c r="M17" i="66"/>
  <c r="M15" i="66"/>
  <c r="M14" i="66"/>
  <c r="M13" i="66"/>
  <c r="M10" i="66"/>
  <c r="M9" i="66"/>
  <c r="M24" i="66"/>
  <c r="M8" i="66"/>
  <c r="M30" i="66"/>
  <c r="M26" i="66"/>
  <c r="V3" i="67"/>
  <c r="I42" i="66"/>
  <c r="G37" i="66"/>
  <c r="G40" i="66" s="1"/>
  <c r="G42" i="66" s="1"/>
  <c r="G36" i="66"/>
  <c r="I36" i="66" s="1"/>
  <c r="J35" i="66"/>
  <c r="D33" i="66"/>
  <c r="M32" i="66"/>
  <c r="D32" i="66"/>
  <c r="G32" i="66" s="1"/>
  <c r="M31" i="66"/>
  <c r="D31" i="66"/>
  <c r="D30" i="66"/>
  <c r="D29" i="66"/>
  <c r="M28" i="66"/>
  <c r="D28" i="66"/>
  <c r="M27" i="66"/>
  <c r="D27" i="66"/>
  <c r="D26" i="66"/>
  <c r="D25" i="66"/>
  <c r="D24" i="66"/>
  <c r="M23" i="66"/>
  <c r="D23" i="66"/>
  <c r="D22" i="66"/>
  <c r="D21" i="66"/>
  <c r="M20" i="66"/>
  <c r="D20" i="66"/>
  <c r="M19" i="66"/>
  <c r="D19" i="66"/>
  <c r="M18" i="66"/>
  <c r="D18" i="66"/>
  <c r="D17" i="66"/>
  <c r="M16" i="66"/>
  <c r="D16" i="66"/>
  <c r="D15" i="66"/>
  <c r="D14" i="66"/>
  <c r="D13" i="66"/>
  <c r="M12" i="66"/>
  <c r="D12" i="66"/>
  <c r="M11" i="66"/>
  <c r="D11" i="66"/>
  <c r="D10" i="66"/>
  <c r="D9" i="66"/>
  <c r="D8" i="66"/>
  <c r="G39" i="68" l="1"/>
  <c r="G41" i="68" s="1"/>
  <c r="J42" i="68" s="1"/>
  <c r="I37" i="66"/>
  <c r="G9" i="66"/>
  <c r="G8" i="66"/>
  <c r="G10" i="66"/>
  <c r="G12" i="66"/>
  <c r="G14" i="66"/>
  <c r="G16" i="66"/>
  <c r="G18" i="66"/>
  <c r="G20" i="66"/>
  <c r="G22" i="66"/>
  <c r="G24" i="66"/>
  <c r="G26" i="66"/>
  <c r="G28" i="66"/>
  <c r="G30" i="66"/>
  <c r="G11" i="66"/>
  <c r="G13" i="66"/>
  <c r="G15" i="66"/>
  <c r="G17" i="66"/>
  <c r="G19" i="66"/>
  <c r="G21" i="66"/>
  <c r="G23" i="66"/>
  <c r="G25" i="66"/>
  <c r="G27" i="66"/>
  <c r="G29" i="66"/>
  <c r="G31" i="66"/>
  <c r="G33" i="66"/>
  <c r="I42" i="64"/>
  <c r="E33" i="64"/>
  <c r="E31" i="64"/>
  <c r="E30" i="64"/>
  <c r="M30" i="64" s="1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8" i="64"/>
  <c r="G34" i="66" l="1"/>
  <c r="I34" i="66" s="1"/>
  <c r="V3" i="65"/>
  <c r="G37" i="64"/>
  <c r="I37" i="64" s="1"/>
  <c r="G36" i="64"/>
  <c r="I36" i="64" s="1"/>
  <c r="J35" i="64"/>
  <c r="M33" i="64"/>
  <c r="D33" i="64"/>
  <c r="M32" i="64"/>
  <c r="D32" i="64"/>
  <c r="G32" i="64" s="1"/>
  <c r="M31" i="64"/>
  <c r="D31" i="64"/>
  <c r="D30" i="64"/>
  <c r="M29" i="64"/>
  <c r="D29" i="64"/>
  <c r="M28" i="64"/>
  <c r="D28" i="64"/>
  <c r="M27" i="64"/>
  <c r="D27" i="64"/>
  <c r="M26" i="64"/>
  <c r="D26" i="64"/>
  <c r="M25" i="64"/>
  <c r="D25" i="64"/>
  <c r="M24" i="64"/>
  <c r="D24" i="64"/>
  <c r="G24" i="64" s="1"/>
  <c r="M23" i="64"/>
  <c r="D23" i="64"/>
  <c r="G23" i="64" s="1"/>
  <c r="M22" i="64"/>
  <c r="D22" i="64"/>
  <c r="M21" i="64"/>
  <c r="D21" i="64"/>
  <c r="M20" i="64"/>
  <c r="D20" i="64"/>
  <c r="M19" i="64"/>
  <c r="D19" i="64"/>
  <c r="M18" i="64"/>
  <c r="D18" i="64"/>
  <c r="M17" i="64"/>
  <c r="D17" i="64"/>
  <c r="M16" i="64"/>
  <c r="D16" i="64"/>
  <c r="G16" i="64" s="1"/>
  <c r="D15" i="64"/>
  <c r="G15" i="64" s="1"/>
  <c r="D14" i="64"/>
  <c r="G14" i="64" s="1"/>
  <c r="D13" i="64"/>
  <c r="G13" i="64" s="1"/>
  <c r="M12" i="64"/>
  <c r="D12" i="64"/>
  <c r="G12" i="64" s="1"/>
  <c r="D11" i="64"/>
  <c r="G11" i="64" s="1"/>
  <c r="E10" i="64"/>
  <c r="D10" i="64"/>
  <c r="E9" i="64"/>
  <c r="D9" i="64"/>
  <c r="M8" i="64"/>
  <c r="D8" i="64"/>
  <c r="G8" i="64" s="1"/>
  <c r="G9" i="64" l="1"/>
  <c r="G10" i="64"/>
  <c r="G39" i="66"/>
  <c r="G41" i="66" s="1"/>
  <c r="J42" i="66" s="1"/>
  <c r="G40" i="64"/>
  <c r="G42" i="64" s="1"/>
  <c r="M15" i="64"/>
  <c r="G19" i="64"/>
  <c r="G28" i="64"/>
  <c r="M11" i="64"/>
  <c r="M14" i="64"/>
  <c r="M10" i="64"/>
  <c r="M9" i="64"/>
  <c r="M13" i="64"/>
  <c r="G20" i="64"/>
  <c r="G27" i="64"/>
  <c r="G31" i="64"/>
  <c r="G18" i="64"/>
  <c r="G22" i="64"/>
  <c r="G26" i="64"/>
  <c r="G30" i="64"/>
  <c r="G33" i="64"/>
  <c r="G17" i="64"/>
  <c r="G21" i="64"/>
  <c r="G25" i="64"/>
  <c r="G29" i="64"/>
  <c r="E33" i="62"/>
  <c r="E31" i="62"/>
  <c r="E30" i="62"/>
  <c r="E29" i="62"/>
  <c r="E25" i="62"/>
  <c r="E24" i="62"/>
  <c r="E20" i="62"/>
  <c r="E19" i="62"/>
  <c r="E18" i="62"/>
  <c r="E15" i="62"/>
  <c r="E13" i="62"/>
  <c r="E12" i="62"/>
  <c r="E11" i="62"/>
  <c r="E10" i="62"/>
  <c r="E8" i="62"/>
  <c r="G34" i="64" l="1"/>
  <c r="I34" i="64" s="1"/>
  <c r="V3" i="63"/>
  <c r="G37" i="62"/>
  <c r="I37" i="62" s="1"/>
  <c r="G36" i="62"/>
  <c r="I36" i="62" s="1"/>
  <c r="J35" i="62"/>
  <c r="M33" i="62"/>
  <c r="D33" i="62"/>
  <c r="M32" i="62"/>
  <c r="D32" i="62"/>
  <c r="G32" i="62" s="1"/>
  <c r="M31" i="62"/>
  <c r="D31" i="62"/>
  <c r="M30" i="62"/>
  <c r="D30" i="62"/>
  <c r="M29" i="62"/>
  <c r="D29" i="62"/>
  <c r="E28" i="62"/>
  <c r="M28" i="62" s="1"/>
  <c r="D28" i="62"/>
  <c r="E27" i="62"/>
  <c r="M27" i="62" s="1"/>
  <c r="D27" i="62"/>
  <c r="E26" i="62"/>
  <c r="M26" i="62" s="1"/>
  <c r="D26" i="62"/>
  <c r="M25" i="62"/>
  <c r="D25" i="62"/>
  <c r="M24" i="62"/>
  <c r="D24" i="62"/>
  <c r="E23" i="62"/>
  <c r="M23" i="62" s="1"/>
  <c r="D23" i="62"/>
  <c r="E22" i="62"/>
  <c r="M22" i="62" s="1"/>
  <c r="D22" i="62"/>
  <c r="E21" i="62"/>
  <c r="M21" i="62" s="1"/>
  <c r="D21" i="62"/>
  <c r="M20" i="62"/>
  <c r="D20" i="62"/>
  <c r="M19" i="62"/>
  <c r="D19" i="62"/>
  <c r="M18" i="62"/>
  <c r="D18" i="62"/>
  <c r="E17" i="62"/>
  <c r="M17" i="62" s="1"/>
  <c r="D17" i="62"/>
  <c r="M16" i="62"/>
  <c r="D16" i="62"/>
  <c r="G16" i="62" s="1"/>
  <c r="M15" i="62"/>
  <c r="D15" i="62"/>
  <c r="G15" i="62" s="1"/>
  <c r="E14" i="62"/>
  <c r="M14" i="62" s="1"/>
  <c r="D14" i="62"/>
  <c r="M13" i="62"/>
  <c r="D13" i="62"/>
  <c r="M12" i="62"/>
  <c r="D12" i="62"/>
  <c r="M11" i="62"/>
  <c r="D11" i="62"/>
  <c r="M10" i="62"/>
  <c r="D10" i="62"/>
  <c r="E9" i="62"/>
  <c r="M9" i="62" s="1"/>
  <c r="D9" i="62"/>
  <c r="M8" i="62"/>
  <c r="D8" i="62"/>
  <c r="G39" i="64" l="1"/>
  <c r="G41" i="64" s="1"/>
  <c r="J42" i="64" s="1"/>
  <c r="G8" i="62"/>
  <c r="G10" i="62"/>
  <c r="G14" i="62"/>
  <c r="G12" i="62"/>
  <c r="G11" i="62"/>
  <c r="G17" i="62"/>
  <c r="G19" i="62"/>
  <c r="G21" i="62"/>
  <c r="G23" i="62"/>
  <c r="G25" i="62"/>
  <c r="G27" i="62"/>
  <c r="G29" i="62"/>
  <c r="G31" i="62"/>
  <c r="G33" i="62"/>
  <c r="G9" i="62"/>
  <c r="G13" i="62"/>
  <c r="G18" i="62"/>
  <c r="G20" i="62"/>
  <c r="G22" i="62"/>
  <c r="G24" i="62"/>
  <c r="G26" i="62"/>
  <c r="G28" i="62"/>
  <c r="G30" i="62"/>
  <c r="G40" i="62"/>
  <c r="G42" i="62" s="1"/>
  <c r="D8" i="60"/>
  <c r="E8" i="60"/>
  <c r="M8" i="60" s="1"/>
  <c r="D9" i="60"/>
  <c r="E9" i="60"/>
  <c r="M9" i="60" s="1"/>
  <c r="D10" i="60"/>
  <c r="E10" i="60"/>
  <c r="M10" i="60" s="1"/>
  <c r="D11" i="60"/>
  <c r="E11" i="60"/>
  <c r="M11" i="60" s="1"/>
  <c r="D12" i="60"/>
  <c r="E12" i="60"/>
  <c r="M12" i="60" s="1"/>
  <c r="D13" i="60"/>
  <c r="E13" i="60"/>
  <c r="M13" i="60" s="1"/>
  <c r="D14" i="60"/>
  <c r="E14" i="60"/>
  <c r="M14" i="60" s="1"/>
  <c r="D15" i="60"/>
  <c r="E15" i="60"/>
  <c r="M15" i="60" s="1"/>
  <c r="D16" i="60"/>
  <c r="G16" i="60" s="1"/>
  <c r="M16" i="60"/>
  <c r="D17" i="60"/>
  <c r="E17" i="60"/>
  <c r="D18" i="60"/>
  <c r="E18" i="60"/>
  <c r="D19" i="60"/>
  <c r="E19" i="60"/>
  <c r="D20" i="60"/>
  <c r="E20" i="60"/>
  <c r="D21" i="60"/>
  <c r="E21" i="60"/>
  <c r="M21" i="60" s="1"/>
  <c r="D22" i="60"/>
  <c r="E22" i="60"/>
  <c r="M22" i="60" s="1"/>
  <c r="D23" i="60"/>
  <c r="E23" i="60"/>
  <c r="M23" i="60" s="1"/>
  <c r="D24" i="60"/>
  <c r="E24" i="60"/>
  <c r="M24" i="60" s="1"/>
  <c r="D25" i="60"/>
  <c r="E25" i="60"/>
  <c r="M25" i="60" s="1"/>
  <c r="D26" i="60"/>
  <c r="E26" i="60"/>
  <c r="M26" i="60" s="1"/>
  <c r="D27" i="60"/>
  <c r="E27" i="60"/>
  <c r="M27" i="60" s="1"/>
  <c r="D28" i="60"/>
  <c r="E28" i="60"/>
  <c r="M28" i="60" s="1"/>
  <c r="D29" i="60"/>
  <c r="E29" i="60"/>
  <c r="M29" i="60" s="1"/>
  <c r="D30" i="60"/>
  <c r="E30" i="60"/>
  <c r="M30" i="60" s="1"/>
  <c r="D31" i="60"/>
  <c r="E31" i="60"/>
  <c r="M31" i="60" s="1"/>
  <c r="D32" i="60"/>
  <c r="E32" i="60"/>
  <c r="M32" i="60" s="1"/>
  <c r="D33" i="60"/>
  <c r="E33" i="60"/>
  <c r="M33" i="60" s="1"/>
  <c r="Z3" i="61"/>
  <c r="G37" i="60"/>
  <c r="I37" i="60" s="1"/>
  <c r="G36" i="60"/>
  <c r="I36" i="60" s="1"/>
  <c r="J35" i="60"/>
  <c r="G19" i="60" l="1"/>
  <c r="G26" i="60"/>
  <c r="G20" i="60"/>
  <c r="G18" i="60"/>
  <c r="G28" i="60"/>
  <c r="G22" i="60"/>
  <c r="G34" i="62"/>
  <c r="I34" i="62" s="1"/>
  <c r="G27" i="60"/>
  <c r="G23" i="60"/>
  <c r="G21" i="60"/>
  <c r="G32" i="60"/>
  <c r="G24" i="60"/>
  <c r="G8" i="60"/>
  <c r="G30" i="60"/>
  <c r="G14" i="60"/>
  <c r="G12" i="60"/>
  <c r="G10" i="60"/>
  <c r="G33" i="60"/>
  <c r="G31" i="60"/>
  <c r="G29" i="60"/>
  <c r="G25" i="60"/>
  <c r="G15" i="60"/>
  <c r="G13" i="60"/>
  <c r="G11" i="60"/>
  <c r="G9" i="60"/>
  <c r="G17" i="60"/>
  <c r="M20" i="60"/>
  <c r="M19" i="60"/>
  <c r="M18" i="60"/>
  <c r="M17" i="60"/>
  <c r="G40" i="60"/>
  <c r="G42" i="60" s="1"/>
  <c r="G39" i="62" l="1"/>
  <c r="G41" i="62" s="1"/>
  <c r="G34" i="60"/>
  <c r="I34" i="60" s="1"/>
  <c r="E32" i="59"/>
  <c r="M32" i="59" s="1"/>
  <c r="G39" i="60" l="1"/>
  <c r="G41" i="60" s="1"/>
  <c r="D32" i="59"/>
  <c r="G32" i="59" s="1"/>
  <c r="E9" i="59"/>
  <c r="M9" i="59" s="1"/>
  <c r="E10" i="59"/>
  <c r="M10" i="59" s="1"/>
  <c r="E11" i="59"/>
  <c r="M11" i="59" s="1"/>
  <c r="E12" i="59"/>
  <c r="M12" i="59" s="1"/>
  <c r="E13" i="59"/>
  <c r="M13" i="59" s="1"/>
  <c r="E14" i="59"/>
  <c r="M14" i="59" s="1"/>
  <c r="E15" i="59"/>
  <c r="M16" i="59"/>
  <c r="E17" i="59"/>
  <c r="M17" i="59" s="1"/>
  <c r="E18" i="59"/>
  <c r="M18" i="59" s="1"/>
  <c r="E19" i="59"/>
  <c r="M19" i="59" s="1"/>
  <c r="E20" i="59"/>
  <c r="M20" i="59" s="1"/>
  <c r="E21" i="59"/>
  <c r="M21" i="59" s="1"/>
  <c r="E22" i="59"/>
  <c r="M22" i="59" s="1"/>
  <c r="E23" i="59"/>
  <c r="M23" i="59" s="1"/>
  <c r="E24" i="59"/>
  <c r="M24" i="59" s="1"/>
  <c r="E25" i="59"/>
  <c r="M25" i="59" s="1"/>
  <c r="E26" i="59"/>
  <c r="M26" i="59" s="1"/>
  <c r="E27" i="59"/>
  <c r="M27" i="59" s="1"/>
  <c r="E28" i="59"/>
  <c r="M28" i="59" s="1"/>
  <c r="E29" i="59"/>
  <c r="M29" i="59" s="1"/>
  <c r="E30" i="59"/>
  <c r="M30" i="59" s="1"/>
  <c r="E31" i="59"/>
  <c r="M31" i="59" s="1"/>
  <c r="E33" i="59"/>
  <c r="M33" i="59" s="1"/>
  <c r="J35" i="59"/>
  <c r="E8" i="59"/>
  <c r="M8" i="59" s="1"/>
  <c r="M15" i="59"/>
  <c r="E40" i="57"/>
  <c r="G37" i="59"/>
  <c r="I37" i="59" s="1"/>
  <c r="G36" i="59"/>
  <c r="I36" i="59" s="1"/>
  <c r="D33" i="59"/>
  <c r="D31" i="59"/>
  <c r="D30" i="59"/>
  <c r="D29" i="59"/>
  <c r="D28" i="59"/>
  <c r="D27" i="59"/>
  <c r="D26" i="59"/>
  <c r="D25" i="59"/>
  <c r="D24" i="59"/>
  <c r="D23" i="59"/>
  <c r="D22" i="59"/>
  <c r="D21" i="59"/>
  <c r="D20" i="59"/>
  <c r="J20" i="59" s="1"/>
  <c r="D19" i="59"/>
  <c r="D18" i="59"/>
  <c r="D17" i="59"/>
  <c r="D16" i="59"/>
  <c r="D15" i="59"/>
  <c r="D14" i="59"/>
  <c r="D13" i="59"/>
  <c r="D12" i="59"/>
  <c r="D11" i="59"/>
  <c r="D10" i="59"/>
  <c r="D9" i="59"/>
  <c r="D8" i="59"/>
  <c r="G40" i="59" l="1"/>
  <c r="G42" i="59" s="1"/>
  <c r="G9" i="59"/>
  <c r="G14" i="59"/>
  <c r="G16" i="59"/>
  <c r="G8" i="59"/>
  <c r="G10" i="59"/>
  <c r="G12" i="59"/>
  <c r="G18" i="59"/>
  <c r="G11" i="59"/>
  <c r="G13" i="59"/>
  <c r="G15" i="59"/>
  <c r="G17" i="59"/>
  <c r="G20" i="59"/>
  <c r="G22" i="59"/>
  <c r="G24" i="59"/>
  <c r="G26" i="59"/>
  <c r="G28" i="59"/>
  <c r="G30" i="59"/>
  <c r="G33" i="59"/>
  <c r="G21" i="59"/>
  <c r="G23" i="59"/>
  <c r="G25" i="59"/>
  <c r="G27" i="59"/>
  <c r="G29" i="59"/>
  <c r="G31" i="59"/>
  <c r="G19" i="59"/>
  <c r="AD3" i="57"/>
  <c r="G36" i="56"/>
  <c r="I36" i="56" s="1"/>
  <c r="G35" i="56"/>
  <c r="J34" i="56"/>
  <c r="E32" i="56"/>
  <c r="M32" i="56" s="1"/>
  <c r="D32" i="56"/>
  <c r="E31" i="56"/>
  <c r="M31" i="56" s="1"/>
  <c r="D31" i="56"/>
  <c r="E30" i="56"/>
  <c r="M30" i="56" s="1"/>
  <c r="D30" i="56"/>
  <c r="E29" i="56"/>
  <c r="M29" i="56" s="1"/>
  <c r="D29" i="56"/>
  <c r="E28" i="56"/>
  <c r="M28" i="56" s="1"/>
  <c r="D28" i="56"/>
  <c r="E27" i="56"/>
  <c r="M27" i="56" s="1"/>
  <c r="D27" i="56"/>
  <c r="E26" i="56"/>
  <c r="M26" i="56" s="1"/>
  <c r="D26" i="56"/>
  <c r="E25" i="56"/>
  <c r="M25" i="56" s="1"/>
  <c r="D25" i="56"/>
  <c r="E24" i="56"/>
  <c r="M24" i="56" s="1"/>
  <c r="D24" i="56"/>
  <c r="E23" i="56"/>
  <c r="M23" i="56" s="1"/>
  <c r="D23" i="56"/>
  <c r="E22" i="56"/>
  <c r="M22" i="56" s="1"/>
  <c r="D22" i="56"/>
  <c r="E21" i="56"/>
  <c r="M21" i="56" s="1"/>
  <c r="D21" i="56"/>
  <c r="E20" i="56"/>
  <c r="M20" i="56" s="1"/>
  <c r="D20" i="56"/>
  <c r="E19" i="56"/>
  <c r="M19" i="56" s="1"/>
  <c r="D19" i="56"/>
  <c r="E18" i="56"/>
  <c r="M18" i="56" s="1"/>
  <c r="D18" i="56"/>
  <c r="E17" i="56"/>
  <c r="M17" i="56" s="1"/>
  <c r="D17" i="56"/>
  <c r="E16" i="56"/>
  <c r="M16" i="56" s="1"/>
  <c r="D16" i="56"/>
  <c r="E15" i="56"/>
  <c r="M15" i="56" s="1"/>
  <c r="D15" i="56"/>
  <c r="E14" i="56"/>
  <c r="M14" i="56" s="1"/>
  <c r="D14" i="56"/>
  <c r="E13" i="56"/>
  <c r="M13" i="56" s="1"/>
  <c r="D13" i="56"/>
  <c r="E12" i="56"/>
  <c r="M12" i="56" s="1"/>
  <c r="D12" i="56"/>
  <c r="E11" i="56"/>
  <c r="M11" i="56" s="1"/>
  <c r="D11" i="56"/>
  <c r="E10" i="56"/>
  <c r="M10" i="56" s="1"/>
  <c r="D10" i="56"/>
  <c r="E9" i="56"/>
  <c r="M9" i="56" s="1"/>
  <c r="D9" i="56"/>
  <c r="E8" i="56"/>
  <c r="M8" i="56" s="1"/>
  <c r="D8" i="56"/>
  <c r="G39" i="56" l="1"/>
  <c r="G41" i="56" s="1"/>
  <c r="G27" i="56"/>
  <c r="G34" i="59"/>
  <c r="I34" i="59" s="1"/>
  <c r="G9" i="56"/>
  <c r="G26" i="56"/>
  <c r="G31" i="56"/>
  <c r="G8" i="56"/>
  <c r="G10" i="56"/>
  <c r="G12" i="56"/>
  <c r="G14" i="56"/>
  <c r="G16" i="56"/>
  <c r="G18" i="56"/>
  <c r="G20" i="56"/>
  <c r="G22" i="56"/>
  <c r="G24" i="56"/>
  <c r="G30" i="56"/>
  <c r="G29" i="56"/>
  <c r="G11" i="56"/>
  <c r="G13" i="56"/>
  <c r="G15" i="56"/>
  <c r="G17" i="56"/>
  <c r="G19" i="56"/>
  <c r="G21" i="56"/>
  <c r="G23" i="56"/>
  <c r="G25" i="56"/>
  <c r="G28" i="56"/>
  <c r="G32" i="56"/>
  <c r="I35" i="56"/>
  <c r="E32" i="54"/>
  <c r="M32" i="54" s="1"/>
  <c r="E31" i="54"/>
  <c r="M31" i="54" s="1"/>
  <c r="E30" i="54"/>
  <c r="M30" i="54" s="1"/>
  <c r="E29" i="54"/>
  <c r="M29" i="54" s="1"/>
  <c r="E28" i="54"/>
  <c r="M28" i="54" s="1"/>
  <c r="E27" i="54"/>
  <c r="M27" i="54" s="1"/>
  <c r="E26" i="54"/>
  <c r="M26" i="54" s="1"/>
  <c r="E25" i="54"/>
  <c r="M25" i="54" s="1"/>
  <c r="E24" i="54"/>
  <c r="M24" i="54" s="1"/>
  <c r="E23" i="54"/>
  <c r="M23" i="54" s="1"/>
  <c r="E22" i="54"/>
  <c r="M22" i="54" s="1"/>
  <c r="E21" i="54"/>
  <c r="M21" i="54" s="1"/>
  <c r="E20" i="54"/>
  <c r="M20" i="54" s="1"/>
  <c r="E19" i="54"/>
  <c r="M19" i="54" s="1"/>
  <c r="E18" i="54"/>
  <c r="M18" i="54" s="1"/>
  <c r="E17" i="54"/>
  <c r="M17" i="54" s="1"/>
  <c r="E16" i="54"/>
  <c r="M16" i="54" s="1"/>
  <c r="E15" i="54"/>
  <c r="M15" i="54" s="1"/>
  <c r="E14" i="54"/>
  <c r="M14" i="54" s="1"/>
  <c r="E13" i="54"/>
  <c r="M13" i="54" s="1"/>
  <c r="E12" i="54"/>
  <c r="M12" i="54" s="1"/>
  <c r="E11" i="54"/>
  <c r="M11" i="54" s="1"/>
  <c r="E10" i="54"/>
  <c r="M10" i="54" s="1"/>
  <c r="E8" i="54"/>
  <c r="M8" i="54" s="1"/>
  <c r="AD3" i="55"/>
  <c r="G36" i="54"/>
  <c r="I36" i="54" s="1"/>
  <c r="G35" i="54"/>
  <c r="I35" i="54" s="1"/>
  <c r="J34" i="54"/>
  <c r="D32" i="54"/>
  <c r="D31" i="54"/>
  <c r="D30" i="54"/>
  <c r="D29" i="54"/>
  <c r="D28" i="54"/>
  <c r="D27" i="54"/>
  <c r="D26" i="54"/>
  <c r="D25" i="54"/>
  <c r="D24" i="54"/>
  <c r="D23" i="54"/>
  <c r="D22" i="54"/>
  <c r="D21" i="54"/>
  <c r="D20" i="54"/>
  <c r="D19" i="54"/>
  <c r="D18" i="54"/>
  <c r="D17" i="54"/>
  <c r="D16" i="54"/>
  <c r="D15" i="54"/>
  <c r="D14" i="54"/>
  <c r="D13" i="54"/>
  <c r="D12" i="54"/>
  <c r="D11" i="54"/>
  <c r="D10" i="54"/>
  <c r="E9" i="54"/>
  <c r="M9" i="54" s="1"/>
  <c r="D9" i="54"/>
  <c r="D8" i="54"/>
  <c r="G10" i="54" l="1"/>
  <c r="G39" i="59"/>
  <c r="G41" i="59" s="1"/>
  <c r="G33" i="56"/>
  <c r="I33" i="56" s="1"/>
  <c r="G9" i="54"/>
  <c r="G30" i="54"/>
  <c r="G22" i="54"/>
  <c r="G14" i="54"/>
  <c r="G26" i="54"/>
  <c r="G18" i="54"/>
  <c r="G15" i="54"/>
  <c r="G23" i="54"/>
  <c r="G31" i="54"/>
  <c r="G11" i="54"/>
  <c r="G19" i="54"/>
  <c r="G27" i="54"/>
  <c r="G17" i="54"/>
  <c r="G25" i="54"/>
  <c r="G13" i="54"/>
  <c r="G21" i="54"/>
  <c r="G29" i="54"/>
  <c r="G12" i="54"/>
  <c r="G16" i="54"/>
  <c r="G28" i="54"/>
  <c r="G32" i="54"/>
  <c r="G20" i="54"/>
  <c r="G24" i="54"/>
  <c r="G8" i="54"/>
  <c r="G39" i="54"/>
  <c r="G41" i="54" s="1"/>
  <c r="G38" i="56" l="1"/>
  <c r="G40" i="56" s="1"/>
  <c r="G33" i="54"/>
  <c r="I33" i="54" s="1"/>
  <c r="G38" i="54" l="1"/>
  <c r="G40" i="54" s="1"/>
  <c r="AD3" i="53" l="1"/>
  <c r="G36" i="52"/>
  <c r="I36" i="52" s="1"/>
  <c r="G35" i="52"/>
  <c r="I35" i="52" s="1"/>
  <c r="J34" i="52"/>
  <c r="E32" i="52"/>
  <c r="M32" i="52" s="1"/>
  <c r="D32" i="52"/>
  <c r="E31" i="52"/>
  <c r="M31" i="52" s="1"/>
  <c r="D31" i="52"/>
  <c r="E30" i="52"/>
  <c r="M30" i="52" s="1"/>
  <c r="D30" i="52"/>
  <c r="E29" i="52"/>
  <c r="M29" i="52" s="1"/>
  <c r="D29" i="52"/>
  <c r="E28" i="52"/>
  <c r="M28" i="52" s="1"/>
  <c r="D28" i="52"/>
  <c r="E27" i="52"/>
  <c r="M27" i="52" s="1"/>
  <c r="D27" i="52"/>
  <c r="E26" i="52"/>
  <c r="M26" i="52" s="1"/>
  <c r="D26" i="52"/>
  <c r="E25" i="52"/>
  <c r="M25" i="52" s="1"/>
  <c r="D25" i="52"/>
  <c r="E24" i="52"/>
  <c r="M24" i="52" s="1"/>
  <c r="D24" i="52"/>
  <c r="E23" i="52"/>
  <c r="M23" i="52" s="1"/>
  <c r="D23" i="52"/>
  <c r="E22" i="52"/>
  <c r="M22" i="52" s="1"/>
  <c r="D22" i="52"/>
  <c r="E21" i="52"/>
  <c r="M21" i="52" s="1"/>
  <c r="D21" i="52"/>
  <c r="E20" i="52"/>
  <c r="M20" i="52" s="1"/>
  <c r="D20" i="52"/>
  <c r="E19" i="52"/>
  <c r="M19" i="52" s="1"/>
  <c r="D19" i="52"/>
  <c r="E18" i="52"/>
  <c r="M18" i="52" s="1"/>
  <c r="D18" i="52"/>
  <c r="E17" i="52"/>
  <c r="M17" i="52" s="1"/>
  <c r="D17" i="52"/>
  <c r="E16" i="52"/>
  <c r="M16" i="52" s="1"/>
  <c r="D16" i="52"/>
  <c r="E15" i="52"/>
  <c r="M15" i="52" s="1"/>
  <c r="D15" i="52"/>
  <c r="E14" i="52"/>
  <c r="M14" i="52" s="1"/>
  <c r="D14" i="52"/>
  <c r="E13" i="52"/>
  <c r="M13" i="52" s="1"/>
  <c r="D13" i="52"/>
  <c r="E12" i="52"/>
  <c r="M12" i="52" s="1"/>
  <c r="D12" i="52"/>
  <c r="E11" i="52"/>
  <c r="M11" i="52" s="1"/>
  <c r="D11" i="52"/>
  <c r="E10" i="52"/>
  <c r="M10" i="52" s="1"/>
  <c r="D10" i="52"/>
  <c r="E9" i="52"/>
  <c r="M9" i="52" s="1"/>
  <c r="D9" i="52"/>
  <c r="E8" i="52"/>
  <c r="M8" i="52" s="1"/>
  <c r="D8" i="52"/>
  <c r="G39" i="52" l="1"/>
  <c r="G41" i="52" s="1"/>
  <c r="G8" i="52"/>
  <c r="G10" i="52"/>
  <c r="G12" i="52"/>
  <c r="G14" i="52"/>
  <c r="G16" i="52"/>
  <c r="G18" i="52"/>
  <c r="G20" i="52"/>
  <c r="G22" i="52"/>
  <c r="G24" i="52"/>
  <c r="G26" i="52"/>
  <c r="G28" i="52"/>
  <c r="G30" i="52"/>
  <c r="G32" i="52"/>
  <c r="G9" i="52"/>
  <c r="G11" i="52"/>
  <c r="G13" i="52"/>
  <c r="G15" i="52"/>
  <c r="G17" i="52"/>
  <c r="G19" i="52"/>
  <c r="G21" i="52"/>
  <c r="G23" i="52"/>
  <c r="G25" i="52"/>
  <c r="G27" i="52"/>
  <c r="G29" i="52"/>
  <c r="G31" i="52"/>
  <c r="E29" i="50"/>
  <c r="M29" i="50" s="1"/>
  <c r="D29" i="50"/>
  <c r="G33" i="52" l="1"/>
  <c r="G29" i="50"/>
  <c r="G38" i="52" l="1"/>
  <c r="G40" i="52" s="1"/>
  <c r="I33" i="52"/>
  <c r="E32" i="50"/>
  <c r="E10" i="50"/>
  <c r="E11" i="50"/>
  <c r="E12" i="50"/>
  <c r="E13" i="50"/>
  <c r="E14" i="50"/>
  <c r="E15" i="50"/>
  <c r="E16" i="50"/>
  <c r="E17" i="50"/>
  <c r="E18" i="50"/>
  <c r="E19" i="50"/>
  <c r="E20" i="50"/>
  <c r="E21" i="50"/>
  <c r="E22" i="50"/>
  <c r="E23" i="50"/>
  <c r="E24" i="50"/>
  <c r="E25" i="50"/>
  <c r="E26" i="50"/>
  <c r="E27" i="50"/>
  <c r="E28" i="50"/>
  <c r="E30" i="50"/>
  <c r="M30" i="50" s="1"/>
  <c r="E31" i="50"/>
  <c r="M31" i="50" s="1"/>
  <c r="E9" i="50"/>
  <c r="E8" i="50"/>
  <c r="D31" i="50"/>
  <c r="G31" i="50" l="1"/>
  <c r="AD3" i="51" l="1"/>
  <c r="G36" i="50"/>
  <c r="G39" i="50" s="1"/>
  <c r="G41" i="50" s="1"/>
  <c r="G35" i="50"/>
  <c r="J34" i="50"/>
  <c r="M32" i="50"/>
  <c r="D32" i="50"/>
  <c r="G32" i="50" s="1"/>
  <c r="D30" i="50"/>
  <c r="M28" i="50"/>
  <c r="D28" i="50"/>
  <c r="G28" i="50" s="1"/>
  <c r="M27" i="50"/>
  <c r="D27" i="50"/>
  <c r="M26" i="50"/>
  <c r="D26" i="50"/>
  <c r="G26" i="50" s="1"/>
  <c r="M25" i="50"/>
  <c r="D25" i="50"/>
  <c r="M24" i="50"/>
  <c r="D24" i="50"/>
  <c r="G24" i="50" s="1"/>
  <c r="M23" i="50"/>
  <c r="D23" i="50"/>
  <c r="M22" i="50"/>
  <c r="D22" i="50"/>
  <c r="G22" i="50" s="1"/>
  <c r="M21" i="50"/>
  <c r="D21" i="50"/>
  <c r="M20" i="50"/>
  <c r="D20" i="50"/>
  <c r="G20" i="50" s="1"/>
  <c r="M19" i="50"/>
  <c r="D19" i="50"/>
  <c r="M18" i="50"/>
  <c r="D18" i="50"/>
  <c r="G18" i="50" s="1"/>
  <c r="M17" i="50"/>
  <c r="D17" i="50"/>
  <c r="M16" i="50"/>
  <c r="D16" i="50"/>
  <c r="G16" i="50" s="1"/>
  <c r="M15" i="50"/>
  <c r="D15" i="50"/>
  <c r="M14" i="50"/>
  <c r="D14" i="50"/>
  <c r="G14" i="50" s="1"/>
  <c r="M13" i="50"/>
  <c r="D13" i="50"/>
  <c r="M12" i="50"/>
  <c r="D12" i="50"/>
  <c r="G12" i="50" s="1"/>
  <c r="M11" i="50"/>
  <c r="D11" i="50"/>
  <c r="M10" i="50"/>
  <c r="D10" i="50"/>
  <c r="G10" i="50" s="1"/>
  <c r="M9" i="50"/>
  <c r="D9" i="50"/>
  <c r="M8" i="50"/>
  <c r="D8" i="50"/>
  <c r="G8" i="50" s="1"/>
  <c r="G9" i="50" l="1"/>
  <c r="G11" i="50"/>
  <c r="G13" i="50"/>
  <c r="G15" i="50"/>
  <c r="G17" i="50"/>
  <c r="G19" i="50"/>
  <c r="G21" i="50"/>
  <c r="G23" i="50"/>
  <c r="G25" i="50"/>
  <c r="G27" i="50"/>
  <c r="G30" i="50"/>
  <c r="E10" i="47"/>
  <c r="E11" i="47"/>
  <c r="E12" i="47"/>
  <c r="E13" i="47"/>
  <c r="E14" i="47"/>
  <c r="E15" i="47"/>
  <c r="E16" i="47"/>
  <c r="E17" i="47"/>
  <c r="E18" i="47"/>
  <c r="E19" i="47"/>
  <c r="E20" i="47"/>
  <c r="E21" i="47"/>
  <c r="E22" i="47"/>
  <c r="E23" i="47"/>
  <c r="E24" i="47"/>
  <c r="E25" i="47"/>
  <c r="E26" i="47"/>
  <c r="E27" i="47"/>
  <c r="E28" i="47"/>
  <c r="E29" i="47"/>
  <c r="E30" i="47"/>
  <c r="E9" i="47"/>
  <c r="E8" i="47"/>
  <c r="G33" i="50" l="1"/>
  <c r="G38" i="50" s="1"/>
  <c r="G40" i="50" s="1"/>
  <c r="AD3" i="49"/>
  <c r="G34" i="47"/>
  <c r="G37" i="47" s="1"/>
  <c r="G39" i="47" s="1"/>
  <c r="G33" i="47"/>
  <c r="J32" i="47"/>
  <c r="N30" i="47"/>
  <c r="D30" i="47"/>
  <c r="N29" i="47"/>
  <c r="D29" i="47"/>
  <c r="N28" i="47"/>
  <c r="D28" i="47"/>
  <c r="N27" i="47"/>
  <c r="D27" i="47"/>
  <c r="N26" i="47"/>
  <c r="D26" i="47"/>
  <c r="N25" i="47"/>
  <c r="D25" i="47"/>
  <c r="N24" i="47"/>
  <c r="D24" i="47"/>
  <c r="N23" i="47"/>
  <c r="D23" i="47"/>
  <c r="N22" i="47"/>
  <c r="D22" i="47"/>
  <c r="N21" i="47"/>
  <c r="D21" i="47"/>
  <c r="N20" i="47"/>
  <c r="D20" i="47"/>
  <c r="N19" i="47"/>
  <c r="D19" i="47"/>
  <c r="N18" i="47"/>
  <c r="D18" i="47"/>
  <c r="N17" i="47"/>
  <c r="D17" i="47"/>
  <c r="N16" i="47"/>
  <c r="D16" i="47"/>
  <c r="N15" i="47"/>
  <c r="D15" i="47"/>
  <c r="N14" i="47"/>
  <c r="D14" i="47"/>
  <c r="N13" i="47"/>
  <c r="D13" i="47"/>
  <c r="N12" i="47"/>
  <c r="D12" i="47"/>
  <c r="N11" i="47"/>
  <c r="D11" i="47"/>
  <c r="N10" i="47"/>
  <c r="D10" i="47"/>
  <c r="N9" i="47"/>
  <c r="D9" i="47"/>
  <c r="N8" i="47"/>
  <c r="D8" i="47"/>
  <c r="G9" i="47" l="1"/>
  <c r="G11" i="47"/>
  <c r="G13" i="47"/>
  <c r="G15" i="47"/>
  <c r="G17" i="47"/>
  <c r="G19" i="47"/>
  <c r="G21" i="47"/>
  <c r="G23" i="47"/>
  <c r="G25" i="47"/>
  <c r="G27" i="47"/>
  <c r="G29" i="47"/>
  <c r="G8" i="47"/>
  <c r="G10" i="47"/>
  <c r="G12" i="47"/>
  <c r="G14" i="47"/>
  <c r="G16" i="47"/>
  <c r="G18" i="47"/>
  <c r="G20" i="47"/>
  <c r="G22" i="47"/>
  <c r="G24" i="47"/>
  <c r="G26" i="47"/>
  <c r="G28" i="47"/>
  <c r="G30" i="47"/>
  <c r="E8" i="37"/>
  <c r="E30" i="45"/>
  <c r="N30" i="45" s="1"/>
  <c r="E29" i="45"/>
  <c r="N29" i="45" s="1"/>
  <c r="E28" i="45"/>
  <c r="N28" i="45" s="1"/>
  <c r="E27" i="45"/>
  <c r="N27" i="45" s="1"/>
  <c r="E26" i="45"/>
  <c r="N26" i="45" s="1"/>
  <c r="E25" i="45"/>
  <c r="N25" i="45" s="1"/>
  <c r="E24" i="45"/>
  <c r="N24" i="45" s="1"/>
  <c r="E23" i="45"/>
  <c r="N23" i="45" s="1"/>
  <c r="E22" i="45"/>
  <c r="N22" i="45" s="1"/>
  <c r="E21" i="45"/>
  <c r="N21" i="45" s="1"/>
  <c r="E20" i="45"/>
  <c r="N20" i="45" s="1"/>
  <c r="E19" i="45"/>
  <c r="N19" i="45" s="1"/>
  <c r="E18" i="45"/>
  <c r="N18" i="45" s="1"/>
  <c r="E17" i="45"/>
  <c r="N17" i="45" s="1"/>
  <c r="E16" i="45"/>
  <c r="N16" i="45" s="1"/>
  <c r="E15" i="45"/>
  <c r="N15" i="45" s="1"/>
  <c r="E14" i="45"/>
  <c r="N14" i="45" s="1"/>
  <c r="E13" i="45"/>
  <c r="N13" i="45" s="1"/>
  <c r="E12" i="45"/>
  <c r="N12" i="45" s="1"/>
  <c r="E11" i="45"/>
  <c r="N11" i="45" s="1"/>
  <c r="E10" i="45"/>
  <c r="N10" i="45" s="1"/>
  <c r="E9" i="45"/>
  <c r="N9" i="45" s="1"/>
  <c r="E8" i="45"/>
  <c r="N8" i="45" s="1"/>
  <c r="AD3" i="46"/>
  <c r="G34" i="45"/>
  <c r="G37" i="45" s="1"/>
  <c r="G39" i="45" s="1"/>
  <c r="G33" i="45"/>
  <c r="J32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G31" i="47" l="1"/>
  <c r="G36" i="47" s="1"/>
  <c r="G38" i="47" s="1"/>
  <c r="G20" i="45"/>
  <c r="G22" i="45"/>
  <c r="G24" i="45"/>
  <c r="G26" i="45"/>
  <c r="G10" i="45"/>
  <c r="G14" i="45"/>
  <c r="G30" i="45"/>
  <c r="G28" i="45"/>
  <c r="G16" i="45"/>
  <c r="G12" i="45"/>
  <c r="G18" i="45"/>
  <c r="G8" i="45"/>
  <c r="G9" i="45"/>
  <c r="G11" i="45"/>
  <c r="G13" i="45"/>
  <c r="G15" i="45"/>
  <c r="G17" i="45"/>
  <c r="G19" i="45"/>
  <c r="G21" i="45"/>
  <c r="G23" i="45"/>
  <c r="G25" i="45"/>
  <c r="G27" i="45"/>
  <c r="G29" i="45"/>
  <c r="AD3" i="44"/>
  <c r="G34" i="43"/>
  <c r="G37" i="43" s="1"/>
  <c r="G39" i="43" s="1"/>
  <c r="G33" i="43"/>
  <c r="J32" i="43"/>
  <c r="E30" i="43"/>
  <c r="N30" i="43" s="1"/>
  <c r="D30" i="43"/>
  <c r="E29" i="43"/>
  <c r="N29" i="43" s="1"/>
  <c r="D29" i="43"/>
  <c r="E28" i="43"/>
  <c r="N28" i="43" s="1"/>
  <c r="D28" i="43"/>
  <c r="E27" i="43"/>
  <c r="N27" i="43" s="1"/>
  <c r="D27" i="43"/>
  <c r="E26" i="43"/>
  <c r="N26" i="43" s="1"/>
  <c r="D26" i="43"/>
  <c r="E25" i="43"/>
  <c r="N25" i="43" s="1"/>
  <c r="D25" i="43"/>
  <c r="E24" i="43"/>
  <c r="N24" i="43" s="1"/>
  <c r="D24" i="43"/>
  <c r="E23" i="43"/>
  <c r="N23" i="43" s="1"/>
  <c r="D23" i="43"/>
  <c r="E22" i="43"/>
  <c r="N22" i="43" s="1"/>
  <c r="D22" i="43"/>
  <c r="E21" i="43"/>
  <c r="N21" i="43" s="1"/>
  <c r="D21" i="43"/>
  <c r="E20" i="43"/>
  <c r="N20" i="43" s="1"/>
  <c r="D20" i="43"/>
  <c r="E19" i="43"/>
  <c r="N19" i="43" s="1"/>
  <c r="D19" i="43"/>
  <c r="E18" i="43"/>
  <c r="N18" i="43" s="1"/>
  <c r="D18" i="43"/>
  <c r="E17" i="43"/>
  <c r="N17" i="43" s="1"/>
  <c r="D17" i="43"/>
  <c r="E16" i="43"/>
  <c r="N16" i="43" s="1"/>
  <c r="D16" i="43"/>
  <c r="E15" i="43"/>
  <c r="N15" i="43" s="1"/>
  <c r="D15" i="43"/>
  <c r="E14" i="43"/>
  <c r="N14" i="43" s="1"/>
  <c r="D14" i="43"/>
  <c r="E13" i="43"/>
  <c r="N13" i="43" s="1"/>
  <c r="D13" i="43"/>
  <c r="E12" i="43"/>
  <c r="N12" i="43" s="1"/>
  <c r="D12" i="43"/>
  <c r="E11" i="43"/>
  <c r="N11" i="43" s="1"/>
  <c r="D11" i="43"/>
  <c r="E10" i="43"/>
  <c r="N10" i="43" s="1"/>
  <c r="D10" i="43"/>
  <c r="E9" i="43"/>
  <c r="N9" i="43" s="1"/>
  <c r="D9" i="43"/>
  <c r="E8" i="43"/>
  <c r="N8" i="43" s="1"/>
  <c r="D8" i="43"/>
  <c r="G31" i="45" l="1"/>
  <c r="G36" i="45" s="1"/>
  <c r="G38" i="45" s="1"/>
  <c r="G8" i="43"/>
  <c r="G10" i="43"/>
  <c r="G12" i="43"/>
  <c r="G14" i="43"/>
  <c r="G16" i="43"/>
  <c r="G18" i="43"/>
  <c r="G20" i="43"/>
  <c r="G22" i="43"/>
  <c r="G24" i="43"/>
  <c r="G26" i="43"/>
  <c r="G28" i="43"/>
  <c r="G30" i="43"/>
  <c r="G9" i="43"/>
  <c r="G11" i="43"/>
  <c r="G13" i="43"/>
  <c r="G15" i="43"/>
  <c r="G17" i="43"/>
  <c r="G19" i="43"/>
  <c r="G21" i="43"/>
  <c r="G23" i="43"/>
  <c r="G25" i="43"/>
  <c r="G27" i="43"/>
  <c r="G29" i="43"/>
  <c r="AD3" i="42"/>
  <c r="G34" i="41"/>
  <c r="G37" i="41" s="1"/>
  <c r="G39" i="41" s="1"/>
  <c r="G33" i="41"/>
  <c r="J32" i="41"/>
  <c r="E30" i="41"/>
  <c r="N30" i="41" s="1"/>
  <c r="D30" i="41"/>
  <c r="E29" i="41"/>
  <c r="N29" i="41" s="1"/>
  <c r="D29" i="41"/>
  <c r="E28" i="41"/>
  <c r="N28" i="41" s="1"/>
  <c r="D28" i="41"/>
  <c r="E27" i="41"/>
  <c r="N27" i="41" s="1"/>
  <c r="D27" i="41"/>
  <c r="E26" i="41"/>
  <c r="N26" i="41" s="1"/>
  <c r="D26" i="41"/>
  <c r="E25" i="41"/>
  <c r="N25" i="41" s="1"/>
  <c r="D25" i="41"/>
  <c r="E24" i="41"/>
  <c r="N24" i="41" s="1"/>
  <c r="D24" i="41"/>
  <c r="E23" i="41"/>
  <c r="N23" i="41" s="1"/>
  <c r="D23" i="41"/>
  <c r="E22" i="41"/>
  <c r="N22" i="41" s="1"/>
  <c r="D22" i="41"/>
  <c r="E21" i="41"/>
  <c r="N21" i="41" s="1"/>
  <c r="D21" i="41"/>
  <c r="E20" i="41"/>
  <c r="N20" i="41" s="1"/>
  <c r="D20" i="41"/>
  <c r="E19" i="41"/>
  <c r="N19" i="41" s="1"/>
  <c r="D19" i="41"/>
  <c r="E18" i="41"/>
  <c r="N18" i="41" s="1"/>
  <c r="D18" i="41"/>
  <c r="E17" i="41"/>
  <c r="N17" i="41" s="1"/>
  <c r="D17" i="41"/>
  <c r="E16" i="41"/>
  <c r="N16" i="41" s="1"/>
  <c r="D16" i="41"/>
  <c r="E15" i="41"/>
  <c r="N15" i="41" s="1"/>
  <c r="D15" i="41"/>
  <c r="E14" i="41"/>
  <c r="N14" i="41" s="1"/>
  <c r="D14" i="41"/>
  <c r="E13" i="41"/>
  <c r="N13" i="41" s="1"/>
  <c r="D13" i="41"/>
  <c r="E12" i="41"/>
  <c r="N12" i="41" s="1"/>
  <c r="D12" i="41"/>
  <c r="E11" i="41"/>
  <c r="N11" i="41" s="1"/>
  <c r="D11" i="41"/>
  <c r="E10" i="41"/>
  <c r="N10" i="41" s="1"/>
  <c r="D10" i="41"/>
  <c r="E9" i="41"/>
  <c r="N9" i="41" s="1"/>
  <c r="D9" i="41"/>
  <c r="E8" i="41"/>
  <c r="N8" i="41" s="1"/>
  <c r="D8" i="41"/>
  <c r="G8" i="41" l="1"/>
  <c r="G10" i="41"/>
  <c r="G12" i="41"/>
  <c r="G14" i="41"/>
  <c r="G16" i="41"/>
  <c r="G18" i="41"/>
  <c r="G20" i="41"/>
  <c r="G22" i="41"/>
  <c r="G24" i="41"/>
  <c r="G26" i="41"/>
  <c r="G28" i="41"/>
  <c r="G30" i="41"/>
  <c r="G31" i="43"/>
  <c r="G36" i="43" s="1"/>
  <c r="G38" i="43" s="1"/>
  <c r="G9" i="41"/>
  <c r="G11" i="41"/>
  <c r="G13" i="41"/>
  <c r="G15" i="41"/>
  <c r="G17" i="41"/>
  <c r="G19" i="41"/>
  <c r="G21" i="41"/>
  <c r="G23" i="41"/>
  <c r="G25" i="41"/>
  <c r="G27" i="41"/>
  <c r="G29" i="41"/>
  <c r="AD3" i="40"/>
  <c r="G34" i="39"/>
  <c r="G37" i="39" s="1"/>
  <c r="G39" i="39" s="1"/>
  <c r="G33" i="39"/>
  <c r="J32" i="39"/>
  <c r="E30" i="39"/>
  <c r="N30" i="39" s="1"/>
  <c r="D30" i="39"/>
  <c r="E29" i="39"/>
  <c r="N29" i="39" s="1"/>
  <c r="D29" i="39"/>
  <c r="E28" i="39"/>
  <c r="N28" i="39" s="1"/>
  <c r="D28" i="39"/>
  <c r="E27" i="39"/>
  <c r="N27" i="39" s="1"/>
  <c r="D27" i="39"/>
  <c r="E26" i="39"/>
  <c r="N26" i="39" s="1"/>
  <c r="D26" i="39"/>
  <c r="E25" i="39"/>
  <c r="N25" i="39" s="1"/>
  <c r="D25" i="39"/>
  <c r="E24" i="39"/>
  <c r="N24" i="39" s="1"/>
  <c r="D24" i="39"/>
  <c r="E23" i="39"/>
  <c r="N23" i="39" s="1"/>
  <c r="D23" i="39"/>
  <c r="E22" i="39"/>
  <c r="N22" i="39" s="1"/>
  <c r="D22" i="39"/>
  <c r="E21" i="39"/>
  <c r="N21" i="39" s="1"/>
  <c r="D21" i="39"/>
  <c r="E20" i="39"/>
  <c r="N20" i="39" s="1"/>
  <c r="D20" i="39"/>
  <c r="E19" i="39"/>
  <c r="N19" i="39" s="1"/>
  <c r="D19" i="39"/>
  <c r="E18" i="39"/>
  <c r="N18" i="39" s="1"/>
  <c r="D18" i="39"/>
  <c r="E17" i="39"/>
  <c r="N17" i="39" s="1"/>
  <c r="D17" i="39"/>
  <c r="E16" i="39"/>
  <c r="N16" i="39" s="1"/>
  <c r="D16" i="39"/>
  <c r="E15" i="39"/>
  <c r="N15" i="39" s="1"/>
  <c r="D15" i="39"/>
  <c r="E14" i="39"/>
  <c r="N14" i="39" s="1"/>
  <c r="D14" i="39"/>
  <c r="E13" i="39"/>
  <c r="N13" i="39" s="1"/>
  <c r="D13" i="39"/>
  <c r="E12" i="39"/>
  <c r="N12" i="39" s="1"/>
  <c r="D12" i="39"/>
  <c r="E11" i="39"/>
  <c r="N11" i="39" s="1"/>
  <c r="D11" i="39"/>
  <c r="E10" i="39"/>
  <c r="N10" i="39" s="1"/>
  <c r="D10" i="39"/>
  <c r="E9" i="39"/>
  <c r="N9" i="39" s="1"/>
  <c r="D9" i="39"/>
  <c r="E8" i="39"/>
  <c r="N8" i="39" s="1"/>
  <c r="D8" i="39"/>
  <c r="G31" i="41" l="1"/>
  <c r="G36" i="41" s="1"/>
  <c r="G38" i="41" s="1"/>
  <c r="G8" i="39"/>
  <c r="G10" i="39"/>
  <c r="G12" i="39"/>
  <c r="G14" i="39"/>
  <c r="G16" i="39"/>
  <c r="G18" i="39"/>
  <c r="G20" i="39"/>
  <c r="G22" i="39"/>
  <c r="G24" i="39"/>
  <c r="G26" i="39"/>
  <c r="G28" i="39"/>
  <c r="G30" i="39"/>
  <c r="G9" i="39"/>
  <c r="G11" i="39"/>
  <c r="G13" i="39"/>
  <c r="G15" i="39"/>
  <c r="G17" i="39"/>
  <c r="G19" i="39"/>
  <c r="G21" i="39"/>
  <c r="G23" i="39"/>
  <c r="G25" i="39"/>
  <c r="G27" i="39"/>
  <c r="G29" i="39"/>
  <c r="J32" i="37"/>
  <c r="E10" i="37"/>
  <c r="N10" i="37" s="1"/>
  <c r="E11" i="37"/>
  <c r="N11" i="37" s="1"/>
  <c r="E12" i="37"/>
  <c r="E13" i="37"/>
  <c r="N13" i="37" s="1"/>
  <c r="E14" i="37"/>
  <c r="N14" i="37" s="1"/>
  <c r="E15" i="37"/>
  <c r="N15" i="37" s="1"/>
  <c r="E16" i="37"/>
  <c r="N16" i="37" s="1"/>
  <c r="E17" i="37"/>
  <c r="N17" i="37" s="1"/>
  <c r="E18" i="37"/>
  <c r="N18" i="37" s="1"/>
  <c r="E19" i="37"/>
  <c r="N19" i="37" s="1"/>
  <c r="E20" i="37"/>
  <c r="N20" i="37" s="1"/>
  <c r="E21" i="37"/>
  <c r="N21" i="37" s="1"/>
  <c r="E22" i="37"/>
  <c r="N22" i="37" s="1"/>
  <c r="E23" i="37"/>
  <c r="N23" i="37" s="1"/>
  <c r="E24" i="37"/>
  <c r="N24" i="37" s="1"/>
  <c r="E25" i="37"/>
  <c r="N25" i="37" s="1"/>
  <c r="E26" i="37"/>
  <c r="N26" i="37" s="1"/>
  <c r="E27" i="37"/>
  <c r="N27" i="37" s="1"/>
  <c r="E28" i="37"/>
  <c r="N28" i="37" s="1"/>
  <c r="E29" i="37"/>
  <c r="N29" i="37" s="1"/>
  <c r="E30" i="37"/>
  <c r="N30" i="37" s="1"/>
  <c r="E9" i="37"/>
  <c r="N9" i="37" s="1"/>
  <c r="N12" i="37"/>
  <c r="N8" i="37"/>
  <c r="AD3" i="38"/>
  <c r="G34" i="37"/>
  <c r="G37" i="37" s="1"/>
  <c r="G39" i="37" s="1"/>
  <c r="G33" i="37"/>
  <c r="D30" i="37"/>
  <c r="D29" i="37"/>
  <c r="D28" i="37"/>
  <c r="D27" i="37"/>
  <c r="D26" i="37"/>
  <c r="D25" i="37"/>
  <c r="D24" i="37"/>
  <c r="D23" i="37"/>
  <c r="D22" i="37"/>
  <c r="D21" i="37"/>
  <c r="D20" i="37"/>
  <c r="D19" i="37"/>
  <c r="D18" i="37"/>
  <c r="D17" i="37"/>
  <c r="D16" i="37"/>
  <c r="D15" i="37"/>
  <c r="D14" i="37"/>
  <c r="D13" i="37"/>
  <c r="D12" i="37"/>
  <c r="D11" i="37"/>
  <c r="D10" i="37"/>
  <c r="D9" i="37"/>
  <c r="D8" i="37"/>
  <c r="G30" i="37" l="1"/>
  <c r="G31" i="39"/>
  <c r="G36" i="39" s="1"/>
  <c r="G38" i="39" s="1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1" i="37" l="1"/>
  <c r="G36" i="37" s="1"/>
  <c r="G38" i="37" s="1"/>
  <c r="AD3" i="36"/>
  <c r="G35" i="35"/>
  <c r="G38" i="35" s="1"/>
  <c r="G40" i="35" s="1"/>
  <c r="G34" i="35"/>
  <c r="E30" i="35"/>
  <c r="N30" i="35" s="1"/>
  <c r="D30" i="35"/>
  <c r="E29" i="35"/>
  <c r="N29" i="35" s="1"/>
  <c r="D29" i="35"/>
  <c r="E28" i="35"/>
  <c r="N28" i="35" s="1"/>
  <c r="D28" i="35"/>
  <c r="E27" i="35"/>
  <c r="N27" i="35" s="1"/>
  <c r="D27" i="35"/>
  <c r="E26" i="35"/>
  <c r="N26" i="35" s="1"/>
  <c r="D26" i="35"/>
  <c r="E25" i="35"/>
  <c r="N25" i="35" s="1"/>
  <c r="D25" i="35"/>
  <c r="E24" i="35"/>
  <c r="N24" i="35" s="1"/>
  <c r="D24" i="35"/>
  <c r="E23" i="35"/>
  <c r="N23" i="35" s="1"/>
  <c r="D23" i="35"/>
  <c r="E22" i="35"/>
  <c r="N22" i="35" s="1"/>
  <c r="D22" i="35"/>
  <c r="E21" i="35"/>
  <c r="N21" i="35" s="1"/>
  <c r="D21" i="35"/>
  <c r="E20" i="35"/>
  <c r="N20" i="35" s="1"/>
  <c r="D20" i="35"/>
  <c r="E19" i="35"/>
  <c r="N19" i="35" s="1"/>
  <c r="D19" i="35"/>
  <c r="E18" i="35"/>
  <c r="N18" i="35" s="1"/>
  <c r="D18" i="35"/>
  <c r="E17" i="35"/>
  <c r="N17" i="35" s="1"/>
  <c r="D17" i="35"/>
  <c r="E16" i="35"/>
  <c r="N16" i="35" s="1"/>
  <c r="D16" i="35"/>
  <c r="E15" i="35"/>
  <c r="N15" i="35" s="1"/>
  <c r="D15" i="35"/>
  <c r="E14" i="35"/>
  <c r="N14" i="35" s="1"/>
  <c r="D14" i="35"/>
  <c r="E13" i="35"/>
  <c r="N13" i="35" s="1"/>
  <c r="D13" i="35"/>
  <c r="E12" i="35"/>
  <c r="N12" i="35" s="1"/>
  <c r="D12" i="35"/>
  <c r="E11" i="35"/>
  <c r="N11" i="35" s="1"/>
  <c r="D11" i="35"/>
  <c r="E10" i="35"/>
  <c r="N10" i="35" s="1"/>
  <c r="D10" i="35"/>
  <c r="E9" i="35"/>
  <c r="N9" i="35" s="1"/>
  <c r="D9" i="35"/>
  <c r="E8" i="35"/>
  <c r="N8" i="35" s="1"/>
  <c r="D8" i="35"/>
  <c r="G8" i="35" l="1"/>
  <c r="G13" i="35"/>
  <c r="G9" i="35"/>
  <c r="G25" i="35"/>
  <c r="G18" i="35"/>
  <c r="G20" i="35"/>
  <c r="G22" i="35"/>
  <c r="G24" i="35"/>
  <c r="G29" i="35"/>
  <c r="G10" i="35"/>
  <c r="G12" i="35"/>
  <c r="G17" i="35"/>
  <c r="G26" i="35"/>
  <c r="G28" i="35"/>
  <c r="G14" i="35"/>
  <c r="G16" i="35"/>
  <c r="G21" i="35"/>
  <c r="G30" i="35"/>
  <c r="E31" i="35"/>
  <c r="G11" i="35"/>
  <c r="G15" i="35"/>
  <c r="G19" i="35"/>
  <c r="G23" i="35"/>
  <c r="G27" i="35"/>
  <c r="E29" i="33"/>
  <c r="N29" i="33" s="1"/>
  <c r="D29" i="33"/>
  <c r="G32" i="35" l="1"/>
  <c r="G37" i="35" s="1"/>
  <c r="G39" i="35" s="1"/>
  <c r="G29" i="33"/>
  <c r="AD3" i="34" l="1"/>
  <c r="G35" i="33"/>
  <c r="G38" i="33" s="1"/>
  <c r="G34" i="33"/>
  <c r="E30" i="33"/>
  <c r="N30" i="33" s="1"/>
  <c r="D30" i="33"/>
  <c r="E28" i="33"/>
  <c r="N28" i="33" s="1"/>
  <c r="D28" i="33"/>
  <c r="E27" i="33"/>
  <c r="N27" i="33" s="1"/>
  <c r="D27" i="33"/>
  <c r="E26" i="33"/>
  <c r="N26" i="33" s="1"/>
  <c r="D26" i="33"/>
  <c r="E25" i="33"/>
  <c r="N25" i="33" s="1"/>
  <c r="D25" i="33"/>
  <c r="E24" i="33"/>
  <c r="N24" i="33" s="1"/>
  <c r="D24" i="33"/>
  <c r="E23" i="33"/>
  <c r="N23" i="33" s="1"/>
  <c r="D23" i="33"/>
  <c r="E22" i="33"/>
  <c r="N22" i="33" s="1"/>
  <c r="D22" i="33"/>
  <c r="E21" i="33"/>
  <c r="N21" i="33" s="1"/>
  <c r="D21" i="33"/>
  <c r="E20" i="33"/>
  <c r="N20" i="33" s="1"/>
  <c r="D20" i="33"/>
  <c r="E19" i="33"/>
  <c r="N19" i="33" s="1"/>
  <c r="D19" i="33"/>
  <c r="E18" i="33"/>
  <c r="N18" i="33" s="1"/>
  <c r="D18" i="33"/>
  <c r="E17" i="33"/>
  <c r="N17" i="33" s="1"/>
  <c r="D17" i="33"/>
  <c r="E16" i="33"/>
  <c r="N16" i="33" s="1"/>
  <c r="D16" i="33"/>
  <c r="E15" i="33"/>
  <c r="N15" i="33" s="1"/>
  <c r="D15" i="33"/>
  <c r="E14" i="33"/>
  <c r="N14" i="33" s="1"/>
  <c r="D14" i="33"/>
  <c r="E13" i="33"/>
  <c r="N13" i="33" s="1"/>
  <c r="D13" i="33"/>
  <c r="E12" i="33"/>
  <c r="N12" i="33" s="1"/>
  <c r="D12" i="33"/>
  <c r="E11" i="33"/>
  <c r="N11" i="33" s="1"/>
  <c r="D11" i="33"/>
  <c r="E10" i="33"/>
  <c r="N10" i="33" s="1"/>
  <c r="D10" i="33"/>
  <c r="E9" i="33"/>
  <c r="N9" i="33" s="1"/>
  <c r="D9" i="33"/>
  <c r="E8" i="33"/>
  <c r="D8" i="33"/>
  <c r="G10" i="33" l="1"/>
  <c r="G30" i="33"/>
  <c r="G8" i="33"/>
  <c r="G12" i="33"/>
  <c r="G14" i="33"/>
  <c r="G16" i="33"/>
  <c r="G18" i="33"/>
  <c r="G20" i="33"/>
  <c r="G22" i="33"/>
  <c r="G24" i="33"/>
  <c r="G26" i="33"/>
  <c r="G28" i="33"/>
  <c r="E31" i="33"/>
  <c r="G9" i="33"/>
  <c r="G11" i="33"/>
  <c r="G13" i="33"/>
  <c r="G15" i="33"/>
  <c r="G17" i="33"/>
  <c r="G19" i="33"/>
  <c r="G21" i="33"/>
  <c r="G23" i="33"/>
  <c r="G25" i="33"/>
  <c r="G27" i="33"/>
  <c r="N8" i="33"/>
  <c r="G34" i="31"/>
  <c r="G37" i="31" s="1"/>
  <c r="G33" i="31"/>
  <c r="E29" i="31"/>
  <c r="N29" i="31" s="1"/>
  <c r="D29" i="31"/>
  <c r="E28" i="31"/>
  <c r="N28" i="31" s="1"/>
  <c r="D28" i="31"/>
  <c r="E27" i="31"/>
  <c r="N27" i="31" s="1"/>
  <c r="D27" i="31"/>
  <c r="E26" i="31"/>
  <c r="N26" i="31" s="1"/>
  <c r="D26" i="31"/>
  <c r="E25" i="31"/>
  <c r="N25" i="31" s="1"/>
  <c r="D25" i="31"/>
  <c r="E24" i="31"/>
  <c r="N24" i="31" s="1"/>
  <c r="D24" i="31"/>
  <c r="E23" i="31"/>
  <c r="N23" i="31" s="1"/>
  <c r="D23" i="31"/>
  <c r="E22" i="31"/>
  <c r="N22" i="31" s="1"/>
  <c r="D22" i="31"/>
  <c r="E21" i="31"/>
  <c r="N21" i="31" s="1"/>
  <c r="D21" i="31"/>
  <c r="E20" i="31"/>
  <c r="N20" i="31" s="1"/>
  <c r="D20" i="31"/>
  <c r="E19" i="31"/>
  <c r="N19" i="31" s="1"/>
  <c r="D19" i="31"/>
  <c r="E18" i="31"/>
  <c r="N18" i="31" s="1"/>
  <c r="D18" i="31"/>
  <c r="E17" i="31"/>
  <c r="N17" i="31" s="1"/>
  <c r="D17" i="31"/>
  <c r="E16" i="31"/>
  <c r="N16" i="31" s="1"/>
  <c r="D16" i="31"/>
  <c r="E15" i="31"/>
  <c r="N15" i="31" s="1"/>
  <c r="D15" i="31"/>
  <c r="E14" i="31"/>
  <c r="N14" i="31" s="1"/>
  <c r="D14" i="31"/>
  <c r="E13" i="31"/>
  <c r="N13" i="31" s="1"/>
  <c r="D13" i="31"/>
  <c r="E12" i="31"/>
  <c r="N12" i="31" s="1"/>
  <c r="D12" i="31"/>
  <c r="E11" i="31"/>
  <c r="N11" i="31" s="1"/>
  <c r="D11" i="31"/>
  <c r="E10" i="31"/>
  <c r="D10" i="31"/>
  <c r="E9" i="31"/>
  <c r="N9" i="31" s="1"/>
  <c r="D9" i="31"/>
  <c r="E8" i="31"/>
  <c r="D8" i="31"/>
  <c r="N10" i="31" l="1"/>
  <c r="G10" i="31"/>
  <c r="G32" i="33"/>
  <c r="G37" i="33" s="1"/>
  <c r="E30" i="31"/>
  <c r="G9" i="31"/>
  <c r="G11" i="31"/>
  <c r="G13" i="31"/>
  <c r="G15" i="31"/>
  <c r="G17" i="31"/>
  <c r="G19" i="31"/>
  <c r="G21" i="31"/>
  <c r="G23" i="31"/>
  <c r="G25" i="31"/>
  <c r="G27" i="31"/>
  <c r="G29" i="31"/>
  <c r="G8" i="31"/>
  <c r="G12" i="31"/>
  <c r="G14" i="31"/>
  <c r="G16" i="31"/>
  <c r="G18" i="31"/>
  <c r="G20" i="31"/>
  <c r="G22" i="31"/>
  <c r="G24" i="31"/>
  <c r="G26" i="31"/>
  <c r="G28" i="31"/>
  <c r="N8" i="31"/>
  <c r="E10" i="29"/>
  <c r="N10" i="29" s="1"/>
  <c r="E29" i="29"/>
  <c r="N29" i="29" s="1"/>
  <c r="D29" i="29"/>
  <c r="G34" i="29"/>
  <c r="G37" i="29" s="1"/>
  <c r="G33" i="29"/>
  <c r="E28" i="29"/>
  <c r="N28" i="29" s="1"/>
  <c r="D28" i="29"/>
  <c r="E27" i="29"/>
  <c r="N27" i="29" s="1"/>
  <c r="D27" i="29"/>
  <c r="E26" i="29"/>
  <c r="N26" i="29" s="1"/>
  <c r="D26" i="29"/>
  <c r="E25" i="29"/>
  <c r="N25" i="29" s="1"/>
  <c r="D25" i="29"/>
  <c r="E24" i="29"/>
  <c r="N24" i="29" s="1"/>
  <c r="D24" i="29"/>
  <c r="E23" i="29"/>
  <c r="N23" i="29" s="1"/>
  <c r="D23" i="29"/>
  <c r="E22" i="29"/>
  <c r="N22" i="29" s="1"/>
  <c r="D22" i="29"/>
  <c r="E21" i="29"/>
  <c r="N21" i="29" s="1"/>
  <c r="D21" i="29"/>
  <c r="E20" i="29"/>
  <c r="N20" i="29" s="1"/>
  <c r="D20" i="29"/>
  <c r="E19" i="29"/>
  <c r="N19" i="29" s="1"/>
  <c r="D19" i="29"/>
  <c r="E18" i="29"/>
  <c r="N18" i="29" s="1"/>
  <c r="D18" i="29"/>
  <c r="E17" i="29"/>
  <c r="N17" i="29" s="1"/>
  <c r="D17" i="29"/>
  <c r="E16" i="29"/>
  <c r="N16" i="29" s="1"/>
  <c r="D16" i="29"/>
  <c r="E15" i="29"/>
  <c r="N15" i="29" s="1"/>
  <c r="D15" i="29"/>
  <c r="E14" i="29"/>
  <c r="N14" i="29" s="1"/>
  <c r="D14" i="29"/>
  <c r="E13" i="29"/>
  <c r="N13" i="29" s="1"/>
  <c r="D13" i="29"/>
  <c r="E12" i="29"/>
  <c r="N12" i="29" s="1"/>
  <c r="D12" i="29"/>
  <c r="E11" i="29"/>
  <c r="N11" i="29" s="1"/>
  <c r="D11" i="29"/>
  <c r="D10" i="29"/>
  <c r="E9" i="29"/>
  <c r="N9" i="29" s="1"/>
  <c r="D9" i="29"/>
  <c r="E8" i="29"/>
  <c r="N8" i="29" s="1"/>
  <c r="D8" i="29"/>
  <c r="G31" i="31" l="1"/>
  <c r="G36" i="31" s="1"/>
  <c r="G9" i="29"/>
  <c r="G18" i="29"/>
  <c r="G26" i="29"/>
  <c r="G8" i="29"/>
  <c r="G11" i="29"/>
  <c r="G13" i="29"/>
  <c r="G19" i="29"/>
  <c r="G21" i="29"/>
  <c r="G23" i="29"/>
  <c r="G25" i="29"/>
  <c r="G27" i="29"/>
  <c r="G10" i="29"/>
  <c r="G29" i="29"/>
  <c r="G15" i="29"/>
  <c r="G14" i="29"/>
  <c r="G22" i="29"/>
  <c r="G17" i="29"/>
  <c r="E30" i="29"/>
  <c r="G12" i="29"/>
  <c r="G16" i="29"/>
  <c r="G20" i="29"/>
  <c r="G24" i="29"/>
  <c r="G28" i="29"/>
  <c r="E8" i="27"/>
  <c r="G31" i="29" l="1"/>
  <c r="G36" i="29" s="1"/>
  <c r="G33" i="27"/>
  <c r="G36" i="27" s="1"/>
  <c r="G32" i="27"/>
  <c r="E28" i="27"/>
  <c r="N28" i="27" s="1"/>
  <c r="D28" i="27"/>
  <c r="E27" i="27"/>
  <c r="N27" i="27" s="1"/>
  <c r="D27" i="27"/>
  <c r="E26" i="27"/>
  <c r="N26" i="27" s="1"/>
  <c r="D26" i="27"/>
  <c r="E25" i="27"/>
  <c r="N25" i="27" s="1"/>
  <c r="D25" i="27"/>
  <c r="E24" i="27"/>
  <c r="N24" i="27" s="1"/>
  <c r="D24" i="27"/>
  <c r="E23" i="27"/>
  <c r="N23" i="27" s="1"/>
  <c r="D23" i="27"/>
  <c r="E22" i="27"/>
  <c r="N22" i="27" s="1"/>
  <c r="D22" i="27"/>
  <c r="E21" i="27"/>
  <c r="N21" i="27" s="1"/>
  <c r="D21" i="27"/>
  <c r="E20" i="27"/>
  <c r="N20" i="27" s="1"/>
  <c r="D20" i="27"/>
  <c r="E19" i="27"/>
  <c r="N19" i="27" s="1"/>
  <c r="D19" i="27"/>
  <c r="E18" i="27"/>
  <c r="N18" i="27" s="1"/>
  <c r="D18" i="27"/>
  <c r="E17" i="27"/>
  <c r="N17" i="27" s="1"/>
  <c r="D17" i="27"/>
  <c r="E16" i="27"/>
  <c r="N16" i="27" s="1"/>
  <c r="D16" i="27"/>
  <c r="E15" i="27"/>
  <c r="N15" i="27" s="1"/>
  <c r="D15" i="27"/>
  <c r="E14" i="27"/>
  <c r="N14" i="27" s="1"/>
  <c r="D14" i="27"/>
  <c r="E13" i="27"/>
  <c r="N13" i="27" s="1"/>
  <c r="D13" i="27"/>
  <c r="E12" i="27"/>
  <c r="N12" i="27" s="1"/>
  <c r="D12" i="27"/>
  <c r="E11" i="27"/>
  <c r="N11" i="27" s="1"/>
  <c r="D11" i="27"/>
  <c r="N10" i="27"/>
  <c r="D10" i="27"/>
  <c r="G10" i="27" s="1"/>
  <c r="E9" i="27"/>
  <c r="N9" i="27" s="1"/>
  <c r="D9" i="27"/>
  <c r="N8" i="27"/>
  <c r="D8" i="27"/>
  <c r="G15" i="27" l="1"/>
  <c r="G11" i="27"/>
  <c r="G12" i="27"/>
  <c r="G16" i="27"/>
  <c r="G20" i="27"/>
  <c r="G14" i="27"/>
  <c r="G25" i="27"/>
  <c r="G17" i="27"/>
  <c r="G19" i="27"/>
  <c r="G21" i="27"/>
  <c r="G23" i="27"/>
  <c r="G28" i="27"/>
  <c r="E29" i="27"/>
  <c r="G9" i="27"/>
  <c r="G18" i="27"/>
  <c r="G22" i="27"/>
  <c r="G27" i="27"/>
  <c r="G13" i="27"/>
  <c r="G24" i="27"/>
  <c r="G26" i="27"/>
  <c r="G8" i="27"/>
  <c r="E8" i="25"/>
  <c r="G30" i="27" l="1"/>
  <c r="G35" i="27" s="1"/>
  <c r="G33" i="25"/>
  <c r="G36" i="25" s="1"/>
  <c r="G32" i="25"/>
  <c r="E28" i="25"/>
  <c r="D28" i="25"/>
  <c r="E27" i="25"/>
  <c r="I26" i="25" s="1"/>
  <c r="D27" i="25"/>
  <c r="E26" i="25"/>
  <c r="I25" i="25" s="1"/>
  <c r="D26" i="25"/>
  <c r="E25" i="25"/>
  <c r="I24" i="25" s="1"/>
  <c r="D25" i="25"/>
  <c r="E24" i="25"/>
  <c r="D24" i="25"/>
  <c r="I23" i="25"/>
  <c r="E23" i="25"/>
  <c r="D23" i="25"/>
  <c r="E22" i="25"/>
  <c r="D22" i="25"/>
  <c r="E21" i="25"/>
  <c r="D21" i="25"/>
  <c r="E20" i="25"/>
  <c r="D20" i="25"/>
  <c r="E19" i="25"/>
  <c r="D19" i="25"/>
  <c r="E18" i="25"/>
  <c r="D18" i="25"/>
  <c r="E17" i="25"/>
  <c r="D17" i="25"/>
  <c r="E16" i="25"/>
  <c r="D16" i="25"/>
  <c r="E15" i="25"/>
  <c r="D15" i="25"/>
  <c r="E14" i="25"/>
  <c r="D14" i="25"/>
  <c r="E13" i="25"/>
  <c r="D13" i="25"/>
  <c r="E12" i="25"/>
  <c r="D12" i="25"/>
  <c r="E11" i="25"/>
  <c r="D11" i="25"/>
  <c r="E10" i="25"/>
  <c r="D10" i="25"/>
  <c r="E9" i="25"/>
  <c r="D9" i="25"/>
  <c r="D8" i="25"/>
  <c r="G23" i="25" l="1"/>
  <c r="G19" i="25"/>
  <c r="G16" i="25"/>
  <c r="G14" i="25"/>
  <c r="G12" i="25"/>
  <c r="G11" i="25"/>
  <c r="G15" i="25"/>
  <c r="G24" i="25"/>
  <c r="G20" i="25"/>
  <c r="G10" i="25"/>
  <c r="G21" i="25"/>
  <c r="G17" i="25"/>
  <c r="G28" i="25"/>
  <c r="E29" i="25"/>
  <c r="G8" i="25"/>
  <c r="G9" i="25"/>
  <c r="G18" i="25"/>
  <c r="G13" i="25"/>
  <c r="G22" i="25"/>
  <c r="G25" i="25"/>
  <c r="G26" i="25"/>
  <c r="G27" i="25"/>
  <c r="D8" i="24"/>
  <c r="E8" i="24"/>
  <c r="D9" i="24"/>
  <c r="E9" i="24"/>
  <c r="D10" i="24"/>
  <c r="E10" i="24"/>
  <c r="G10" i="24" s="1"/>
  <c r="D11" i="24"/>
  <c r="E11" i="24"/>
  <c r="D12" i="24"/>
  <c r="E12" i="24"/>
  <c r="D13" i="24"/>
  <c r="E13" i="24"/>
  <c r="D14" i="24"/>
  <c r="E14" i="24"/>
  <c r="D15" i="24"/>
  <c r="E15" i="24"/>
  <c r="D16" i="24"/>
  <c r="E16" i="24"/>
  <c r="D17" i="24"/>
  <c r="E17" i="24"/>
  <c r="D18" i="24"/>
  <c r="E18" i="24"/>
  <c r="D19" i="24"/>
  <c r="E19" i="24"/>
  <c r="D20" i="24"/>
  <c r="E20" i="24"/>
  <c r="D21" i="24"/>
  <c r="E21" i="24"/>
  <c r="D22" i="24"/>
  <c r="E22" i="24"/>
  <c r="D23" i="24"/>
  <c r="E23" i="24"/>
  <c r="I23" i="24"/>
  <c r="D24" i="24"/>
  <c r="E24" i="24"/>
  <c r="D25" i="24"/>
  <c r="E25" i="24"/>
  <c r="I24" i="24" s="1"/>
  <c r="D26" i="24"/>
  <c r="E26" i="24"/>
  <c r="I25" i="24" s="1"/>
  <c r="D27" i="24"/>
  <c r="E27" i="24"/>
  <c r="I26" i="24" s="1"/>
  <c r="D28" i="24"/>
  <c r="E28" i="24"/>
  <c r="G32" i="24"/>
  <c r="G33" i="24"/>
  <c r="G36" i="24" s="1"/>
  <c r="G14" i="24" l="1"/>
  <c r="G9" i="24"/>
  <c r="G22" i="24"/>
  <c r="G21" i="24"/>
  <c r="G17" i="24"/>
  <c r="G30" i="25"/>
  <c r="G35" i="25" s="1"/>
  <c r="G18" i="24"/>
  <c r="G13" i="24"/>
  <c r="G26" i="24"/>
  <c r="G27" i="24"/>
  <c r="G23" i="24"/>
  <c r="G20" i="24"/>
  <c r="G15" i="24"/>
  <c r="G12" i="24"/>
  <c r="G24" i="24"/>
  <c r="E29" i="24"/>
  <c r="G28" i="24"/>
  <c r="G25" i="24"/>
  <c r="G19" i="24"/>
  <c r="G16" i="24"/>
  <c r="G11" i="24"/>
  <c r="G8" i="24"/>
  <c r="I31" i="20"/>
  <c r="D21" i="19"/>
  <c r="G33" i="19"/>
  <c r="G36" i="19" s="1"/>
  <c r="G32" i="19"/>
  <c r="E28" i="19"/>
  <c r="D28" i="19"/>
  <c r="E27" i="19"/>
  <c r="D27" i="19"/>
  <c r="E26" i="19"/>
  <c r="D26" i="19"/>
  <c r="E25" i="19"/>
  <c r="D25" i="19"/>
  <c r="E24" i="19"/>
  <c r="D24" i="19"/>
  <c r="I23" i="19"/>
  <c r="E23" i="19"/>
  <c r="D23" i="19"/>
  <c r="E22" i="19"/>
  <c r="D22" i="19"/>
  <c r="E21" i="19"/>
  <c r="E20" i="19"/>
  <c r="D20" i="19"/>
  <c r="E19" i="19"/>
  <c r="D19" i="19"/>
  <c r="E18" i="19"/>
  <c r="D18" i="19"/>
  <c r="E17" i="19"/>
  <c r="D17" i="19"/>
  <c r="E16" i="19"/>
  <c r="D16" i="19"/>
  <c r="E15" i="19"/>
  <c r="D15" i="19"/>
  <c r="E14" i="19"/>
  <c r="D14" i="19"/>
  <c r="E13" i="19"/>
  <c r="D13" i="19"/>
  <c r="E12" i="19"/>
  <c r="D12" i="19"/>
  <c r="E11" i="19"/>
  <c r="D11" i="19"/>
  <c r="E10" i="19"/>
  <c r="D10" i="19"/>
  <c r="E9" i="19"/>
  <c r="D9" i="19"/>
  <c r="E8" i="19"/>
  <c r="D8" i="19"/>
  <c r="G30" i="24" l="1"/>
  <c r="G35" i="24" s="1"/>
  <c r="G9" i="19"/>
  <c r="G11" i="19"/>
  <c r="G13" i="19"/>
  <c r="G15" i="19"/>
  <c r="G17" i="19"/>
  <c r="G19" i="19"/>
  <c r="G25" i="19"/>
  <c r="G27" i="19"/>
  <c r="G22" i="19"/>
  <c r="G10" i="19"/>
  <c r="G12" i="19"/>
  <c r="G14" i="19"/>
  <c r="G16" i="19"/>
  <c r="G18" i="19"/>
  <c r="G20" i="19"/>
  <c r="G24" i="19"/>
  <c r="G26" i="19"/>
  <c r="G28" i="19"/>
  <c r="G21" i="19"/>
  <c r="G23" i="19"/>
  <c r="E29" i="19"/>
  <c r="I24" i="19"/>
  <c r="I25" i="19"/>
  <c r="I26" i="19"/>
  <c r="G8" i="19"/>
  <c r="E21" i="17"/>
  <c r="H36" i="18"/>
  <c r="H37" i="18" s="1"/>
  <c r="D28" i="17"/>
  <c r="G30" i="19" l="1"/>
  <c r="G35" i="19" s="1"/>
  <c r="E9" i="17"/>
  <c r="E10" i="17"/>
  <c r="E11" i="17"/>
  <c r="E12" i="17"/>
  <c r="E13" i="17"/>
  <c r="E14" i="17"/>
  <c r="E15" i="17"/>
  <c r="E16" i="17"/>
  <c r="E17" i="17"/>
  <c r="E18" i="17"/>
  <c r="E19" i="17"/>
  <c r="E20" i="17"/>
  <c r="E22" i="17"/>
  <c r="E23" i="17"/>
  <c r="E24" i="17"/>
  <c r="E25" i="17"/>
  <c r="I24" i="17" s="1"/>
  <c r="E26" i="17"/>
  <c r="I25" i="17" s="1"/>
  <c r="E27" i="17"/>
  <c r="I26" i="17" s="1"/>
  <c r="E28" i="17"/>
  <c r="G28" i="17" s="1"/>
  <c r="E8" i="17"/>
  <c r="G32" i="17"/>
  <c r="G35" i="17" s="1"/>
  <c r="G31" i="17"/>
  <c r="D27" i="17"/>
  <c r="D26" i="17"/>
  <c r="D25" i="17"/>
  <c r="D24" i="17"/>
  <c r="I23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G23" i="17" l="1"/>
  <c r="G16" i="17"/>
  <c r="G12" i="17"/>
  <c r="G20" i="17"/>
  <c r="G9" i="17"/>
  <c r="G15" i="17"/>
  <c r="G17" i="17"/>
  <c r="G21" i="17"/>
  <c r="G22" i="17"/>
  <c r="G13" i="17"/>
  <c r="G8" i="17"/>
  <c r="G14" i="17"/>
  <c r="G10" i="17"/>
  <c r="G19" i="17"/>
  <c r="G24" i="17"/>
  <c r="G26" i="17"/>
  <c r="G11" i="17"/>
  <c r="G18" i="17"/>
  <c r="G25" i="17"/>
  <c r="G27" i="17"/>
  <c r="E21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9" i="8"/>
  <c r="E10" i="8"/>
  <c r="E11" i="8"/>
  <c r="E12" i="8"/>
  <c r="E13" i="8"/>
  <c r="E14" i="8"/>
  <c r="E15" i="8"/>
  <c r="E16" i="8"/>
  <c r="E17" i="8"/>
  <c r="E18" i="8"/>
  <c r="E19" i="8"/>
  <c r="E20" i="8"/>
  <c r="E22" i="8"/>
  <c r="G29" i="17" l="1"/>
  <c r="G34" i="17" s="1"/>
  <c r="G21" i="8"/>
  <c r="G22" i="8"/>
  <c r="D27" i="8"/>
  <c r="D8" i="8"/>
  <c r="G17" i="8" l="1"/>
  <c r="G18" i="8"/>
  <c r="G19" i="8"/>
  <c r="G20" i="8"/>
  <c r="E23" i="8"/>
  <c r="G23" i="8" s="1"/>
  <c r="E24" i="8"/>
  <c r="G24" i="8" s="1"/>
  <c r="E25" i="8"/>
  <c r="I24" i="8" s="1"/>
  <c r="E26" i="8"/>
  <c r="G26" i="8" s="1"/>
  <c r="G25" i="8" l="1"/>
  <c r="I25" i="8"/>
  <c r="G28" i="15"/>
  <c r="G31" i="15" s="1"/>
  <c r="G27" i="15"/>
  <c r="E24" i="15"/>
  <c r="G24" i="15" s="1"/>
  <c r="I23" i="15"/>
  <c r="E23" i="15"/>
  <c r="G23" i="15" s="1"/>
  <c r="E22" i="15"/>
  <c r="G22" i="15" s="1"/>
  <c r="E21" i="15"/>
  <c r="G21" i="15" s="1"/>
  <c r="E20" i="15"/>
  <c r="G20" i="15" s="1"/>
  <c r="E19" i="15"/>
  <c r="G19" i="15" s="1"/>
  <c r="E18" i="15"/>
  <c r="G18" i="15" s="1"/>
  <c r="E17" i="15"/>
  <c r="G17" i="15" s="1"/>
  <c r="E16" i="15"/>
  <c r="G16" i="15" s="1"/>
  <c r="E15" i="15"/>
  <c r="G15" i="15" s="1"/>
  <c r="E14" i="15"/>
  <c r="G14" i="15" s="1"/>
  <c r="E13" i="15"/>
  <c r="G13" i="15" s="1"/>
  <c r="E12" i="15"/>
  <c r="G12" i="15" s="1"/>
  <c r="E11" i="15"/>
  <c r="G11" i="15" s="1"/>
  <c r="E10" i="15"/>
  <c r="G10" i="15" s="1"/>
  <c r="E9" i="15"/>
  <c r="G9" i="15" s="1"/>
  <c r="E8" i="15"/>
  <c r="G8" i="15" s="1"/>
  <c r="E27" i="8"/>
  <c r="E9" i="8"/>
  <c r="E8" i="8"/>
  <c r="I24" i="15" l="1"/>
  <c r="G25" i="15"/>
  <c r="G30" i="15" s="1"/>
  <c r="G30" i="8"/>
  <c r="I23" i="8" l="1"/>
  <c r="I26" i="8" l="1"/>
  <c r="G27" i="8" l="1"/>
  <c r="G12" i="8"/>
  <c r="G13" i="8"/>
  <c r="G15" i="8" l="1"/>
  <c r="G31" i="8"/>
  <c r="G34" i="8" s="1"/>
  <c r="G10" i="8" l="1"/>
  <c r="G16" i="8"/>
  <c r="G14" i="8"/>
  <c r="G8" i="8"/>
  <c r="G9" i="8"/>
  <c r="G11" i="8"/>
  <c r="G28" i="8" l="1"/>
  <c r="G33" i="8" s="1"/>
</calcChain>
</file>

<file path=xl/sharedStrings.xml><?xml version="1.0" encoding="utf-8"?>
<sst xmlns="http://schemas.openxmlformats.org/spreadsheetml/2006/main" count="22315" uniqueCount="695">
  <si>
    <t xml:space="preserve"> </t>
  </si>
  <si>
    <t>Precio Item 
(U$)</t>
  </si>
  <si>
    <t>Cantidad 
Certificada</t>
  </si>
  <si>
    <t>Unidad de 
Medida</t>
  </si>
  <si>
    <t>Total a 
Facturar (U$)</t>
  </si>
  <si>
    <t xml:space="preserve"> Servicio de Tratamiento Químico </t>
  </si>
  <si>
    <t>ITEM</t>
  </si>
  <si>
    <t>DESCRIPCIÓN DEL SERVICIO</t>
  </si>
  <si>
    <t>USD</t>
  </si>
  <si>
    <t>AR$</t>
  </si>
  <si>
    <t>Mes</t>
  </si>
  <si>
    <t>TOTAL TRATAMIENTO QUIMICO</t>
  </si>
  <si>
    <t>Lt</t>
  </si>
  <si>
    <t>Bolland. PQB</t>
  </si>
  <si>
    <t>TOTAL CERTIFICADO  PRODUCTO (u$)</t>
  </si>
  <si>
    <t>TOTAL CERTIFICADO SERVICIO ($)</t>
  </si>
  <si>
    <t>-----------------------------------------------------------------------------</t>
  </si>
  <si>
    <t>-------------------------------------------------------</t>
  </si>
  <si>
    <t>Mantenimiento equipo dosificador de 240 lts con bomba eléctrica</t>
  </si>
  <si>
    <t>REMITO</t>
  </si>
  <si>
    <t>FECHA</t>
  </si>
  <si>
    <t>PRODUCTO</t>
  </si>
  <si>
    <t>LITROS</t>
  </si>
  <si>
    <t>Etiquetas de fila</t>
  </si>
  <si>
    <t>Total general</t>
  </si>
  <si>
    <t>Suma de LITROS</t>
  </si>
  <si>
    <t>Reparación bomba</t>
  </si>
  <si>
    <t>(en blanco)</t>
  </si>
  <si>
    <t>BX256</t>
  </si>
  <si>
    <t>ABC11</t>
  </si>
  <si>
    <t>BSH515</t>
  </si>
  <si>
    <t>BXC3201</t>
  </si>
  <si>
    <t>CY51W</t>
  </si>
  <si>
    <t>CY802</t>
  </si>
  <si>
    <t>DBN1425</t>
  </si>
  <si>
    <t>DBN1710</t>
  </si>
  <si>
    <t>ESB800</t>
  </si>
  <si>
    <t>IC220</t>
  </si>
  <si>
    <t>IC5087</t>
  </si>
  <si>
    <t>IC5400</t>
  </si>
  <si>
    <t>IPB71</t>
  </si>
  <si>
    <t>KPF7</t>
  </si>
  <si>
    <t>RFB625</t>
  </si>
  <si>
    <t>RT80</t>
  </si>
  <si>
    <t>SB14</t>
  </si>
  <si>
    <t>DBN14252</t>
  </si>
  <si>
    <t>ABC11 (Antiespumante)</t>
  </si>
  <si>
    <t>BSH515 (Secuestrante de Sulfhidrico)</t>
  </si>
  <si>
    <t>BXC3201 (Bactericida)</t>
  </si>
  <si>
    <t>BX256 (Bactericida)</t>
  </si>
  <si>
    <t>CY51W (Inhibidor de Corrosion Dispersable en Agua)</t>
  </si>
  <si>
    <t>CY802 (Inhibidor de Corrosion Soluble en Agua)</t>
  </si>
  <si>
    <t>DBN1425 (Desemulsionante P/ Baterias)</t>
  </si>
  <si>
    <t>DBN1710 (Desemulsionante PTC)</t>
  </si>
  <si>
    <t>ESB800 (Espumigeno)</t>
  </si>
  <si>
    <t>IC220 (Inhibidor de incrustaciones base poliacrilato)</t>
  </si>
  <si>
    <t>IC5087 (Inhibidor de incrustaciones base Fosfonato P/ Baterias)</t>
  </si>
  <si>
    <t>IC5400 (Inhibidor de incrustaciones base Fosfonato P/Pozos)</t>
  </si>
  <si>
    <t>IPB71 (Inhibidor de parafinas)</t>
  </si>
  <si>
    <t>KPF7 ( Fluid packer)</t>
  </si>
  <si>
    <t>RFB625 (Reductor de Friccion)</t>
  </si>
  <si>
    <t>RT80 (Ruptor total)</t>
  </si>
  <si>
    <t>SB14 (Inhibidor de hidratos)</t>
  </si>
  <si>
    <t>Portezuelo Alto</t>
  </si>
  <si>
    <t>Servicio Yacimiento Centro Este - MA</t>
  </si>
  <si>
    <t xml:space="preserve">Servicio Yacimiento </t>
  </si>
  <si>
    <t xml:space="preserve">Centro Este </t>
  </si>
  <si>
    <t>Control UTE</t>
  </si>
  <si>
    <t>Control Portezuelo A.</t>
  </si>
  <si>
    <t>UTE P.Sud-JCR</t>
  </si>
  <si>
    <t>NOVOC DS3500</t>
  </si>
  <si>
    <t>SB45</t>
  </si>
  <si>
    <t>SB45 (Solvente)</t>
  </si>
  <si>
    <t>DS3500 NOVOC (Desincrustante)</t>
  </si>
  <si>
    <t>OBSERVACIONES</t>
  </si>
  <si>
    <t>Período:Junio 2019</t>
  </si>
  <si>
    <t>IC7005</t>
  </si>
  <si>
    <t>IC7005 (Inhibidor de incrustaciones base Polímero)</t>
  </si>
  <si>
    <t>Ic7005</t>
  </si>
  <si>
    <t>5-90042380</t>
  </si>
  <si>
    <t>17-06-19 al 21-06-19</t>
  </si>
  <si>
    <t>5-90042458</t>
  </si>
  <si>
    <t>24-06-19 al 28-06-19</t>
  </si>
  <si>
    <t>01-07-19 al 05-07-19</t>
  </si>
  <si>
    <t>5-90042515</t>
  </si>
  <si>
    <t>5-90042540</t>
  </si>
  <si>
    <t>10-07-19 al 12-07-19</t>
  </si>
  <si>
    <t>5-90042532</t>
  </si>
  <si>
    <t>15-07-19 al 19-07-19</t>
  </si>
  <si>
    <t>Período: JuLio 2019</t>
  </si>
  <si>
    <t>ESB900</t>
  </si>
  <si>
    <t>05-90042647</t>
  </si>
  <si>
    <t>05-90042648</t>
  </si>
  <si>
    <t>SC102 Y RDC107</t>
  </si>
  <si>
    <t>05-90042720</t>
  </si>
  <si>
    <t>22-07-19 AL 26-07-19</t>
  </si>
  <si>
    <t>29-07-19 AL 02-08-19</t>
  </si>
  <si>
    <t>05-90042770</t>
  </si>
  <si>
    <t>05-08-19 AL 09-08-19</t>
  </si>
  <si>
    <t>05-90042797</t>
  </si>
  <si>
    <t>12-08-19 AL 16-08-19</t>
  </si>
  <si>
    <t>ESB900 (Espumigeno)</t>
  </si>
  <si>
    <t>Período: Agosto 2019</t>
  </si>
  <si>
    <t>pendiente julio</t>
  </si>
  <si>
    <t>pendiente relleno  julio</t>
  </si>
  <si>
    <t>recuperado julio</t>
  </si>
  <si>
    <t>pendiente para agosto</t>
  </si>
  <si>
    <t>Período: SEPTIEMBRE 2019</t>
  </si>
  <si>
    <t>19-08-19 AL 23-08-19</t>
  </si>
  <si>
    <t>26-08-19 AL 30-08-19</t>
  </si>
  <si>
    <t>02-09-19 AL 06-09-19</t>
  </si>
  <si>
    <t>16.09-19 AL 20-09-19</t>
  </si>
  <si>
    <t>Etiquetas de columna</t>
  </si>
  <si>
    <t>pendiente para octubre</t>
  </si>
  <si>
    <t>15-10-19- AL 18-10-19</t>
  </si>
  <si>
    <t>5-90043292</t>
  </si>
  <si>
    <t>5-90043291</t>
  </si>
  <si>
    <t>07-10-19 al 11-10-19</t>
  </si>
  <si>
    <t>30-09-19 al 04-10-19</t>
  </si>
  <si>
    <t xml:space="preserve"> 23-09-19 al 27-09-19</t>
  </si>
  <si>
    <t>Período: octubre 2019</t>
  </si>
  <si>
    <t>21-10-19 al 25-10-19</t>
  </si>
  <si>
    <t>28-10-19 al 01-11-19</t>
  </si>
  <si>
    <t>11-11-19 al 15-11-19</t>
  </si>
  <si>
    <t>04-11-19 al 8-11-19</t>
  </si>
  <si>
    <t>Período: noviembre 2019</t>
  </si>
  <si>
    <t>18-12-19 AL 22-11-19</t>
  </si>
  <si>
    <t>25-11-19 AL 28-11-19</t>
  </si>
  <si>
    <t>02-12-19 AL 06-12-19</t>
  </si>
  <si>
    <t>09-12-19 AL 13-12-19</t>
  </si>
  <si>
    <t>Período: DICIEMBRE 2019</t>
  </si>
  <si>
    <t>antes de parar bomba se relleno. Queda stock en kit</t>
  </si>
  <si>
    <t>se encontro 2 veces la dosificacion mas alta. Se informo</t>
  </si>
  <si>
    <t>16-12-19 AL 20-12-19</t>
  </si>
  <si>
    <t>Materiales</t>
  </si>
  <si>
    <t>solictante</t>
  </si>
  <si>
    <t>dest. Mcia</t>
  </si>
  <si>
    <t>cantidad</t>
  </si>
  <si>
    <t>um</t>
  </si>
  <si>
    <t>centro</t>
  </si>
  <si>
    <t>Almacen</t>
  </si>
  <si>
    <t>centro de beneficio</t>
  </si>
  <si>
    <t>zona de ventas</t>
  </si>
  <si>
    <t>AB02</t>
  </si>
  <si>
    <t>BLTQ1NQ01</t>
  </si>
  <si>
    <t>CEE</t>
  </si>
  <si>
    <t>tb</t>
  </si>
  <si>
    <t>23-12-19 AL 27-12-19</t>
  </si>
  <si>
    <t>06-01-20 AL 10-01-20</t>
  </si>
  <si>
    <t>DBN7203</t>
  </si>
  <si>
    <t>30-12-19 AL 03-01-20</t>
  </si>
  <si>
    <t>13-01-20 al 17-01-20</t>
  </si>
  <si>
    <t>DBN7203 (Desemulsionante P/ Baterias)</t>
  </si>
  <si>
    <t>LITROS/tb</t>
  </si>
  <si>
    <t>Suma de LITROS/tb</t>
  </si>
  <si>
    <t>TB</t>
  </si>
  <si>
    <t>20-01-20 AL 24-01-20</t>
  </si>
  <si>
    <t>27-01-20 AL 31-01-20</t>
  </si>
  <si>
    <t>03-02-20 AL 07-02-20</t>
  </si>
  <si>
    <t>10-02-20 AL 14-02-20</t>
  </si>
  <si>
    <t>Período FEBRERO 2020</t>
  </si>
  <si>
    <t>Período MARZO 2020</t>
  </si>
  <si>
    <t>26-02-20 AL 28-02-20</t>
  </si>
  <si>
    <t>02-03-20 AL 06-03-20</t>
  </si>
  <si>
    <t>09-03-20 AL 13-03-20</t>
  </si>
  <si>
    <t>16-03-20 AL 20-03-20</t>
  </si>
  <si>
    <t>FBS9550</t>
  </si>
  <si>
    <t>FBS9550 (Floculante)</t>
  </si>
  <si>
    <t>25-03-20 al 27-03-20</t>
  </si>
  <si>
    <t>31-03-20 al 04-04-20</t>
  </si>
  <si>
    <t>06-04-20 al 10-04-20</t>
  </si>
  <si>
    <t>Período ABRIL 2020</t>
  </si>
  <si>
    <t>13-04-20 AL 17-04-20</t>
  </si>
  <si>
    <t>Se relleneraron a pedido de luzuriaga los kit estacionales</t>
  </si>
  <si>
    <t>TOTAL CERTIFICADO  PRODUCTO (u$) Bonificación 3%</t>
  </si>
  <si>
    <t>TOTAL CERTIFICADO SERVICIO ($) Bonificación 3%</t>
  </si>
  <si>
    <t>20-04-20 al 24-04-20</t>
  </si>
  <si>
    <t>27-04-20 al 30-04-20</t>
  </si>
  <si>
    <t>04-05-20 al 08-05-20</t>
  </si>
  <si>
    <t>11-05-20 al 15-05-20</t>
  </si>
  <si>
    <t>Provisión de producto químico- UTE- P. Sud-JCR</t>
  </si>
  <si>
    <t>Período Mayo 2020</t>
  </si>
  <si>
    <t>18-05-20 al 22-05-20</t>
  </si>
  <si>
    <t>26-05-20 al 29-05-20</t>
  </si>
  <si>
    <t>01-06-20 al 05-06-20</t>
  </si>
  <si>
    <t>08-06-20 al 12-06-20</t>
  </si>
  <si>
    <t>15-06-20 al 19-06-20</t>
  </si>
  <si>
    <t>Período junio 2020</t>
  </si>
  <si>
    <t>22-06-20 al 26-06-20</t>
  </si>
  <si>
    <t>06-07-20 al 08-07-20</t>
  </si>
  <si>
    <t>29-06-20 al 03-07-20</t>
  </si>
  <si>
    <t>Período julio 2020</t>
  </si>
  <si>
    <t>13-07-20 al 17-07-20</t>
  </si>
  <si>
    <t>27-07-20 AL 31-07-20</t>
  </si>
  <si>
    <t>03-08-20 AL 07-08-20</t>
  </si>
  <si>
    <t>10-08-20 AL 14-08-20</t>
  </si>
  <si>
    <t>Período AGOSTO 2020</t>
  </si>
  <si>
    <t>17-08-20 al 21-08-20</t>
  </si>
  <si>
    <t>24-08-20 al 28-08-20</t>
  </si>
  <si>
    <t>31-08-20 al 04-09-20</t>
  </si>
  <si>
    <t>Período Septiembre 2020</t>
  </si>
  <si>
    <t>07-09-20 al 11-09-20</t>
  </si>
  <si>
    <t>14-09-20 al 18-09-20</t>
  </si>
  <si>
    <t>21-09-20 AL 25-09-20</t>
  </si>
  <si>
    <t>28-09-20 AL 02-10-20</t>
  </si>
  <si>
    <t>Período OCTUBRE 2020</t>
  </si>
  <si>
    <t>05-10-20 al 09-10-20</t>
  </si>
  <si>
    <t>13-10-20 al 16-10-20</t>
  </si>
  <si>
    <t>Período Noviembre 2020</t>
  </si>
  <si>
    <t>RT740 (Ruptor)</t>
  </si>
  <si>
    <t>RT740</t>
  </si>
  <si>
    <t>19-10-20 AL 23-10 20</t>
  </si>
  <si>
    <t>26-10-20 AL 31-10-20</t>
  </si>
  <si>
    <t>02-11-20 AL 06-11-20</t>
  </si>
  <si>
    <t>DBN7311</t>
  </si>
  <si>
    <t>09-11-20 AL 13-11-20</t>
  </si>
  <si>
    <t>16-11-20 al 20-11-20</t>
  </si>
  <si>
    <t>DBN7311 (Desemulsionante P/ Baterias)</t>
  </si>
  <si>
    <t>ute</t>
  </si>
  <si>
    <t>Período Diciembre 2020</t>
  </si>
  <si>
    <t>21-12-20 al 25-12-20</t>
  </si>
  <si>
    <t>28-12-20 al 31-12-20</t>
  </si>
  <si>
    <t>04-01-21 al 08-01-21</t>
  </si>
  <si>
    <t>11-01-21 al 15-01-21</t>
  </si>
  <si>
    <t>ABC11CT</t>
  </si>
  <si>
    <t>BX256CT</t>
  </si>
  <si>
    <t>BXC3201CT</t>
  </si>
  <si>
    <t>CY51WCT</t>
  </si>
  <si>
    <t>CY802CT</t>
  </si>
  <si>
    <t>DBN1710CT</t>
  </si>
  <si>
    <t>IC220CT</t>
  </si>
  <si>
    <t>IC5087CT</t>
  </si>
  <si>
    <t>IC5400CT</t>
  </si>
  <si>
    <t>RFB625CT</t>
  </si>
  <si>
    <t>DBN7203CT</t>
  </si>
  <si>
    <t>FBS9550CT</t>
  </si>
  <si>
    <t>AR22</t>
  </si>
  <si>
    <t>AR0CATQ102</t>
  </si>
  <si>
    <t>Período Enero 2021</t>
  </si>
  <si>
    <t>KPF7CT</t>
  </si>
  <si>
    <t>Período Febrero 2021</t>
  </si>
  <si>
    <t>22-2-21 al 26-02-21</t>
  </si>
  <si>
    <t>01-03-21 al 05-03-21</t>
  </si>
  <si>
    <t>08-03-21 al 12-03-21</t>
  </si>
  <si>
    <t>15-03-21 al 19-03-21</t>
  </si>
  <si>
    <t>Período Marzo 2021</t>
  </si>
  <si>
    <t>DS3500</t>
  </si>
  <si>
    <t/>
  </si>
  <si>
    <t>NX DURACAPS SI</t>
  </si>
  <si>
    <t>Mantenimiento equipo dosificador -Centro Este - MA</t>
  </si>
  <si>
    <t>Período Abril 2021</t>
  </si>
  <si>
    <t>22-03-21 al 26-03-21</t>
  </si>
  <si>
    <t>29-03-21 al 01-04-21</t>
  </si>
  <si>
    <t>5-4-21 al 9-4-21</t>
  </si>
  <si>
    <t>12-04-21 al 16-04-21</t>
  </si>
  <si>
    <t>RT80CT</t>
  </si>
  <si>
    <t>sap</t>
  </si>
  <si>
    <t>sgpq</t>
  </si>
  <si>
    <t>19-4-21 al 23-04-21</t>
  </si>
  <si>
    <t>26-04-12 al 30-04-21</t>
  </si>
  <si>
    <t>03-05-21 al 07-05-21</t>
  </si>
  <si>
    <t>10-05-21 al 14-05-21</t>
  </si>
  <si>
    <t>17-5-21 al 21-5-21</t>
  </si>
  <si>
    <t>Período Mayo 2021</t>
  </si>
  <si>
    <t>21-5-21 al 28-05-21</t>
  </si>
  <si>
    <t>31-05-21 al 04-06-21</t>
  </si>
  <si>
    <t>07-06-21 al 11-06-21</t>
  </si>
  <si>
    <t>Período Junio 2021</t>
  </si>
  <si>
    <t>14-06-21 al 18-06-2021</t>
  </si>
  <si>
    <t>DBN7311CT</t>
  </si>
  <si>
    <t>Período Julio 2021</t>
  </si>
  <si>
    <t>22-06-21 al 25-06-21</t>
  </si>
  <si>
    <t>27-06-21 al 01-07-21</t>
  </si>
  <si>
    <t>05-07-21 al 09-07-21</t>
  </si>
  <si>
    <t>12-07-21 al 16-07-21</t>
  </si>
  <si>
    <t>SB45CT</t>
  </si>
  <si>
    <t>Período agosto 2021</t>
  </si>
  <si>
    <t>26-07-21 al 30-07-21</t>
  </si>
  <si>
    <t>02-08-21 al 06-08-21</t>
  </si>
  <si>
    <t>09-08-21 al 13-08-21</t>
  </si>
  <si>
    <t>16-08-21 al 19-08-21</t>
  </si>
  <si>
    <t>SB14CT</t>
  </si>
  <si>
    <t>IPB71CT</t>
  </si>
  <si>
    <t>ESB900CT</t>
  </si>
  <si>
    <t>ESB800CT</t>
  </si>
  <si>
    <t>DBN1425CT</t>
  </si>
  <si>
    <t>BSH515CT</t>
  </si>
  <si>
    <t>23-08-21 al 27-08-21</t>
  </si>
  <si>
    <t>30-08-21 al 03-09-21</t>
  </si>
  <si>
    <t>06-09-21 al 10-09-21</t>
  </si>
  <si>
    <t>13-09-21 al 17-09-21</t>
  </si>
  <si>
    <t>Período Septiembre 2021</t>
  </si>
  <si>
    <t>20-09-21 al 24-09-21</t>
  </si>
  <si>
    <t>27-09-21 al 01-10-21</t>
  </si>
  <si>
    <t>04-10-21 al 07-10-21</t>
  </si>
  <si>
    <t>12-10-21 al 15-10-21</t>
  </si>
  <si>
    <t>Período Octubre 2021</t>
  </si>
  <si>
    <t>DEL 20 AL 22-10-21</t>
  </si>
  <si>
    <t>DEL 25 AL 29-10-21</t>
  </si>
  <si>
    <t>DEL 1 AL 5-11-21</t>
  </si>
  <si>
    <t>DEL 8 AL 12-11-21</t>
  </si>
  <si>
    <t>DEL 15 AL 19-11-21</t>
  </si>
  <si>
    <t>Período Noviembre 2021</t>
  </si>
  <si>
    <t>Período Diciembre 2021</t>
  </si>
  <si>
    <t>23-11-21 al 26-11-21</t>
  </si>
  <si>
    <t>29-11-21 AL 03-12-21</t>
  </si>
  <si>
    <t>06-12-21 AL 10-12-21</t>
  </si>
  <si>
    <t>13-12-21 AL 17-12-21</t>
  </si>
  <si>
    <t>Período Enero 2022</t>
  </si>
  <si>
    <t>Semana del 20 al 24/12/21</t>
  </si>
  <si>
    <t>Entregas entre el 27 y 30/12/21</t>
  </si>
  <si>
    <t>ENTREGAS DEL 03 AL 07/01/2022</t>
  </si>
  <si>
    <t>Semana del 10 al 14/01/2022</t>
  </si>
  <si>
    <t>Semana del 17 al 21/01/22</t>
  </si>
  <si>
    <t>Semana del 24 al 28-01-22</t>
  </si>
  <si>
    <t>SEMANA DEL 31-1-22 AL 4-2-22</t>
  </si>
  <si>
    <t>SEMANA DEL 7 AL 11-2-22</t>
  </si>
  <si>
    <t>SEMANA DEL 14 AL 18-2-22</t>
  </si>
  <si>
    <t>Período Febrero 2022</t>
  </si>
  <si>
    <t>Cantidad  Pozo (LT)</t>
  </si>
  <si>
    <t>Cantidad  Planta (LT)</t>
  </si>
  <si>
    <t>Mantenimiento equipo dosificador -Centro Este - MA- 
50505 (Químicos-Repuestos)</t>
  </si>
  <si>
    <t xml:space="preserve">Servicio Yacimiento Centro Este - MA- 
50504 (Químico-Servicio) </t>
  </si>
  <si>
    <t>Provisión de producto químico- UTE- P. Sud-JCR
  50500 (Químicos-pozos)</t>
  </si>
  <si>
    <t>Provisión de producto químico- UTE- P. Sud-JCR
  50502 (Químicos-baterías )</t>
  </si>
  <si>
    <t>TOTAL CERTIFICADO  PRODUCTO y EQUIPOS (u$)</t>
  </si>
  <si>
    <t>TOTAL CERTIFICADO  PRODUCTO  (u$)</t>
  </si>
  <si>
    <t>Bonificaicón 3%</t>
  </si>
  <si>
    <t>TOTAL</t>
  </si>
  <si>
    <t>Pozo/Bateria</t>
  </si>
  <si>
    <t>Cantidad  Bateria/Planta (LT)</t>
  </si>
  <si>
    <t xml:space="preserve">Pozo </t>
  </si>
  <si>
    <t>Planta</t>
  </si>
  <si>
    <t>Dos cerrito</t>
  </si>
  <si>
    <t>Cantidad  Dos Cerrito (LT)</t>
  </si>
  <si>
    <t xml:space="preserve">Cantidad 
Certificada total </t>
  </si>
  <si>
    <r>
      <t xml:space="preserve">Provisión de producto químico- Dos cerritos
</t>
    </r>
    <r>
      <rPr>
        <b/>
        <sz val="10"/>
        <color rgb="FFFF0000"/>
        <rFont val="Arial"/>
        <family val="2"/>
      </rPr>
      <t xml:space="preserve">  </t>
    </r>
    <r>
      <rPr>
        <sz val="10"/>
        <color rgb="FFFF0000"/>
        <rFont val="Arial"/>
        <family val="2"/>
      </rPr>
      <t xml:space="preserve">50502 </t>
    </r>
    <r>
      <rPr>
        <b/>
        <sz val="10"/>
        <color rgb="FFFF0000"/>
        <rFont val="Arial"/>
        <family val="2"/>
      </rPr>
      <t>(Químicos-pozos )</t>
    </r>
  </si>
  <si>
    <t>Pecom</t>
  </si>
  <si>
    <t>Semana del 21 al 25-02-22</t>
  </si>
  <si>
    <t>Semana del 2 al 4-3-22</t>
  </si>
  <si>
    <t>Semana del 7 al 11/3/22</t>
  </si>
  <si>
    <t>Semana del 14 al 18-3-22</t>
  </si>
  <si>
    <t>Planta Dos Cerritos</t>
  </si>
  <si>
    <t>Provisión de producto químico- UTE- P. Sud-JCR- Dos cerritos
  50502 (Químicos-baterías )</t>
  </si>
  <si>
    <t>Mantenimiento equipo dosificador -Dos Cerritos
50505 (Químicos-Repuestos)</t>
  </si>
  <si>
    <t xml:space="preserve">Servicio Yacimiento Dos Cerritos
50504 (Químico-Servicio) </t>
  </si>
  <si>
    <t>servicio</t>
  </si>
  <si>
    <t>bba</t>
  </si>
  <si>
    <t>18.04.2022</t>
  </si>
  <si>
    <t>Productos entregados entre el 28-3 al 08-04</t>
  </si>
  <si>
    <t>Pozos</t>
  </si>
  <si>
    <t>Baterías/planta</t>
  </si>
  <si>
    <t>Dos Cerritos</t>
  </si>
  <si>
    <t>Entregas entre el 11 y 17-4-22</t>
  </si>
  <si>
    <t>01.04.2022</t>
  </si>
  <si>
    <t>RELLENADOS Y BATCHEOS ENTRE EL 21 Y 25-3-22</t>
  </si>
  <si>
    <t>06.05.2022</t>
  </si>
  <si>
    <t>16.05.2022</t>
  </si>
  <si>
    <t>25.04.2022</t>
  </si>
  <si>
    <t>Rellenados entre el 09 y 13/05/22</t>
  </si>
  <si>
    <t>Rellenado del 18 al 22-4-22</t>
  </si>
  <si>
    <t>Rellenados entre el 26/4 y 6/5/22</t>
  </si>
  <si>
    <t>Rellenados entre el 16 y 20/05/22</t>
  </si>
  <si>
    <t>23.05.2055</t>
  </si>
  <si>
    <t>Período Mayo 2022</t>
  </si>
  <si>
    <t>Período Abril 2022</t>
  </si>
  <si>
    <t>Período Marzo 2022</t>
  </si>
  <si>
    <t>Período Junio 2022</t>
  </si>
  <si>
    <t>10.06.2022</t>
  </si>
  <si>
    <t>07.06.2022</t>
  </si>
  <si>
    <t>Rellenados y batcheos del 30/5/22 al 3/6/22</t>
  </si>
  <si>
    <t>Rellenado del 23 al 27/5/22</t>
  </si>
  <si>
    <t>Entregas del 6 al 10-6-22</t>
  </si>
  <si>
    <t>Entregas del 13 al 17-6-22</t>
  </si>
  <si>
    <t>Período Julio 2022</t>
  </si>
  <si>
    <t>IPB530 (Inhibidor de parafinas)</t>
  </si>
  <si>
    <t>IPB530</t>
  </si>
  <si>
    <t>Rellenado del 21 al 24-6-22</t>
  </si>
  <si>
    <t>Rellenados y batcheos del 27-6 al 1-7-22</t>
  </si>
  <si>
    <t>Entregas del 4 al 7/7/22</t>
  </si>
  <si>
    <t>Rellenado y batch del 11 al 15-7-22</t>
  </si>
  <si>
    <t>SB29CT</t>
  </si>
  <si>
    <t>SB29</t>
  </si>
  <si>
    <t>Baterías/PTC</t>
  </si>
  <si>
    <t xml:space="preserve">Pozos </t>
  </si>
  <si>
    <t>SB29 (Solvente)</t>
  </si>
  <si>
    <t>IPB530T</t>
  </si>
  <si>
    <t>Centro Este/Meseta Alta/Dos Cerritos</t>
  </si>
  <si>
    <t>Período Agosto 2022</t>
  </si>
  <si>
    <t>IC7016</t>
  </si>
  <si>
    <t>IC7016 (Inhibidor de incrustaciones base Polímero)</t>
  </si>
  <si>
    <t>Servicio desp. 3</t>
  </si>
  <si>
    <t>Servicio de desparafinación 3</t>
  </si>
  <si>
    <t>ENTREGAS DEL 18 AL 21-7-22</t>
  </si>
  <si>
    <t>Entregas del 25 al 29-07-22</t>
  </si>
  <si>
    <t>Entregas entre el 01 y 05-08-22</t>
  </si>
  <si>
    <t>55-1731</t>
  </si>
  <si>
    <t>Entregas del 08 al 12-08-22</t>
  </si>
  <si>
    <t>Entregas del 15 al 19-08-22</t>
  </si>
  <si>
    <t>IC7016CT</t>
  </si>
  <si>
    <t>Período Septiembre 2022</t>
  </si>
  <si>
    <t>Semana del 22 al 26-08-22</t>
  </si>
  <si>
    <t xml:space="preserve">  -- POZOS --</t>
  </si>
  <si>
    <t xml:space="preserve"> -- BATERÍAS/PTC --</t>
  </si>
  <si>
    <t xml:space="preserve"> -- DOS CERRITOS --</t>
  </si>
  <si>
    <t>Semana del 29-8 al 02-09-22</t>
  </si>
  <si>
    <t>Semana del 5 al 9-9-22</t>
  </si>
  <si>
    <t>Del 12-9 al 20-9-22</t>
  </si>
  <si>
    <t>14-9-22 Dos Cerritos</t>
  </si>
  <si>
    <t>55-0001735</t>
  </si>
  <si>
    <t>31-8-22 MA119</t>
  </si>
  <si>
    <t>Centro Este / Meseta Alta / Dos Cerritos</t>
  </si>
  <si>
    <t xml:space="preserve">CY51W </t>
  </si>
  <si>
    <t xml:space="preserve">IC5087 </t>
  </si>
  <si>
    <t xml:space="preserve">IC220 </t>
  </si>
  <si>
    <t xml:space="preserve">IC5400 </t>
  </si>
  <si>
    <t xml:space="preserve">KPF7 </t>
  </si>
  <si>
    <t xml:space="preserve">IPB71 </t>
  </si>
  <si>
    <t xml:space="preserve">ABC11 </t>
  </si>
  <si>
    <t xml:space="preserve">RFB625 </t>
  </si>
  <si>
    <t xml:space="preserve">SB14 </t>
  </si>
  <si>
    <t xml:space="preserve">RT80 </t>
  </si>
  <si>
    <t xml:space="preserve">BSH515 </t>
  </si>
  <si>
    <t xml:space="preserve">BSH300 </t>
  </si>
  <si>
    <t>BX960</t>
  </si>
  <si>
    <t>DBN1486</t>
  </si>
  <si>
    <t>DBN5631</t>
  </si>
  <si>
    <t>DBN5182</t>
  </si>
  <si>
    <t xml:space="preserve">NX Duracaps SI </t>
  </si>
  <si>
    <t xml:space="preserve">ESB980 </t>
  </si>
  <si>
    <t>FBS2000</t>
  </si>
  <si>
    <t xml:space="preserve">IC5098 </t>
  </si>
  <si>
    <t xml:space="preserve">ICS400 </t>
  </si>
  <si>
    <t xml:space="preserve">IPB279 </t>
  </si>
  <si>
    <t>IPB6256</t>
  </si>
  <si>
    <t xml:space="preserve">IPB651 </t>
  </si>
  <si>
    <t xml:space="preserve">IPB68 </t>
  </si>
  <si>
    <t xml:space="preserve">SO4207 </t>
  </si>
  <si>
    <t xml:space="preserve">IPB78 </t>
  </si>
  <si>
    <t>DBN5645</t>
  </si>
  <si>
    <t xml:space="preserve">DS3500 </t>
  </si>
  <si>
    <t xml:space="preserve">BX256 </t>
  </si>
  <si>
    <t xml:space="preserve">SB45 </t>
  </si>
  <si>
    <t xml:space="preserve">IPB653 </t>
  </si>
  <si>
    <t xml:space="preserve">RT740 </t>
  </si>
  <si>
    <t xml:space="preserve">RT760 </t>
  </si>
  <si>
    <t xml:space="preserve">RT155 </t>
  </si>
  <si>
    <t xml:space="preserve">SB29 </t>
  </si>
  <si>
    <t>IPB935D</t>
  </si>
  <si>
    <t>IPB650A</t>
  </si>
  <si>
    <t xml:space="preserve">Servicio de desparafinacion 1 </t>
  </si>
  <si>
    <t>Servicio de desparafinacion 2</t>
  </si>
  <si>
    <t>tarifa septiembre</t>
  </si>
  <si>
    <t>pq</t>
  </si>
  <si>
    <t>IC5087 (Inhibidor de incrustaciones base Fosfonato)</t>
  </si>
  <si>
    <t>IC5400 (Inhibidor de incrustaciones base Fosfonato)</t>
  </si>
  <si>
    <t>DBN1710 (Desemulsionante )</t>
  </si>
  <si>
    <t>DBN1425 (Desemulsionante)</t>
  </si>
  <si>
    <t>BSH300 (Secuestrante de Sulfhidrico)</t>
  </si>
  <si>
    <t>BX960 (Bactericida)</t>
  </si>
  <si>
    <t>DBN1486 (Desemulsionante )</t>
  </si>
  <si>
    <t>DBN5631 (Desemulsionante )</t>
  </si>
  <si>
    <t>DBN5182 (Desemulsionante )</t>
  </si>
  <si>
    <t>NX Duracaps SI (Inhibidor de Incrustación)</t>
  </si>
  <si>
    <t>ESB980 (Espumigeno)</t>
  </si>
  <si>
    <t>FBS2000 (Floculante)</t>
  </si>
  <si>
    <t>IC5098 (Inhibidor de incrustaciones)</t>
  </si>
  <si>
    <t>ICS400 (Inhibidor Multipropósito)</t>
  </si>
  <si>
    <t>IPB279 (Inhibidor de Parafinas)</t>
  </si>
  <si>
    <t>IPB6256 (Inhibidor de Parafinas)</t>
  </si>
  <si>
    <t>IPB651 (Inhibidor de Parafinas)</t>
  </si>
  <si>
    <t>IPB68 (Inhibidor de Parafinas)</t>
  </si>
  <si>
    <t>SO4207 (Secuestrante de Oxígeno)</t>
  </si>
  <si>
    <t>IPB78 (Inhibidor de Parafinas y Asfaltenos)</t>
  </si>
  <si>
    <t>DBN5645 (Desemulsionante )</t>
  </si>
  <si>
    <t>IPB653 (Inhibidor de Parafinas)</t>
  </si>
  <si>
    <t>RT760 (Ruptor)</t>
  </si>
  <si>
    <t>RT155 (Ruptor)</t>
  </si>
  <si>
    <t>SB29 (solvente)</t>
  </si>
  <si>
    <t>IPB935D (Inh de Parafinas)</t>
  </si>
  <si>
    <t>IPB650A (Inh de Parafinas)</t>
  </si>
  <si>
    <t>DBN7203 (Desemulsionante )</t>
  </si>
  <si>
    <t>DBN72311 (Desemulsionante )</t>
  </si>
  <si>
    <t>Servicio de desparafinacion 1</t>
  </si>
  <si>
    <t>Servicio de desparafinacion 3</t>
  </si>
  <si>
    <t xml:space="preserve">IC5087CT </t>
  </si>
  <si>
    <t xml:space="preserve">CY51WCT </t>
  </si>
  <si>
    <t xml:space="preserve">IC5400CT </t>
  </si>
  <si>
    <t xml:space="preserve">RFB625CT </t>
  </si>
  <si>
    <t>UN</t>
  </si>
  <si>
    <t>30.09.2022</t>
  </si>
  <si>
    <t>Entregas del 21 al 23-09-22</t>
  </si>
  <si>
    <t>Período Octubre 2022</t>
  </si>
  <si>
    <t>55-1741</t>
  </si>
  <si>
    <t>28.09.2022</t>
  </si>
  <si>
    <t>19.10.2022</t>
  </si>
  <si>
    <t>Del 26 al 30-9-22</t>
  </si>
  <si>
    <t>Del 11 al 13-10-22</t>
  </si>
  <si>
    <t>Del 03 al 07-10-22</t>
  </si>
  <si>
    <t>BSH300</t>
  </si>
  <si>
    <t>NX Duracaps SI</t>
  </si>
  <si>
    <t>ESB980</t>
  </si>
  <si>
    <t>IC5098</t>
  </si>
  <si>
    <t>ICS400</t>
  </si>
  <si>
    <t>IPB279</t>
  </si>
  <si>
    <t>IPB651</t>
  </si>
  <si>
    <t>IPB68</t>
  </si>
  <si>
    <t>SO4207</t>
  </si>
  <si>
    <t>IPB78</t>
  </si>
  <si>
    <t>IPB653</t>
  </si>
  <si>
    <t>RT760</t>
  </si>
  <si>
    <t>RT155</t>
  </si>
  <si>
    <t>21.10.2022</t>
  </si>
  <si>
    <t>Del 17 al 20-10-22</t>
  </si>
  <si>
    <t>07.11.2022</t>
  </si>
  <si>
    <t>10.11.2022</t>
  </si>
  <si>
    <t>Rellenados y batch entre el 21-10 y 28-10-22</t>
  </si>
  <si>
    <t>Semana del 31/10 al 04-10-22</t>
  </si>
  <si>
    <t>Entregas del 7 al 11/11/22</t>
  </si>
  <si>
    <t>18.11.2022</t>
  </si>
  <si>
    <t>Entregas del 14 al 18/11/22</t>
  </si>
  <si>
    <t>55-001749</t>
  </si>
  <si>
    <t>03.11.2022</t>
  </si>
  <si>
    <t>Rellenado 03-11-22</t>
  </si>
  <si>
    <t>23.11.2022</t>
  </si>
  <si>
    <t>Período Noviembre 2022</t>
  </si>
  <si>
    <t>Del 21 al 25-11-22</t>
  </si>
  <si>
    <t>Dos Cerritos Planta</t>
  </si>
  <si>
    <t>Del 28/11 al 02-12-22</t>
  </si>
  <si>
    <t>55-01761</t>
  </si>
  <si>
    <t>28.11.2022</t>
  </si>
  <si>
    <t>MA 119 28-11-22</t>
  </si>
  <si>
    <t>16.12.2022</t>
  </si>
  <si>
    <t>Del 05 al 09-12-22</t>
  </si>
  <si>
    <t>Del 12 al 20-12-22</t>
  </si>
  <si>
    <t>20.12.2022</t>
  </si>
  <si>
    <t xml:space="preserve">  -</t>
  </si>
  <si>
    <t>24.11.2022.</t>
  </si>
  <si>
    <t>24-11 Se retira de Col B y Col PMA</t>
  </si>
  <si>
    <t>Del 21 al 25-11-22 (se agrega IC 7016 pero es IC 220 para cobrar)</t>
  </si>
  <si>
    <t>Del 12 al 20-12-22 (se agrega IC 7016 pero se considera IC 220 para cobrar)</t>
  </si>
  <si>
    <t>Período Diciembre 2022</t>
  </si>
  <si>
    <t>DEL 21 AL 23-12-22</t>
  </si>
  <si>
    <t>DEL 26 AL 30-12-22</t>
  </si>
  <si>
    <t>55-1764</t>
  </si>
  <si>
    <t>DEL 26 AL 30-12-22 se agrega IC7016, factura IC220</t>
  </si>
  <si>
    <t>Período Enero 2023</t>
  </si>
  <si>
    <t>DEL 2 AL 06-01-23</t>
  </si>
  <si>
    <t>DEL 2 AL 6-1-23</t>
  </si>
  <si>
    <t>DEL 16 AL 10-1-23</t>
  </si>
  <si>
    <t>Período Febrero 2023</t>
  </si>
  <si>
    <t>PTC/BAT/PZ</t>
  </si>
  <si>
    <t>Rellenados del 23 al 27-01-23</t>
  </si>
  <si>
    <t>RELLENADOS DEL 30-1 AL 03-02-23</t>
  </si>
  <si>
    <t>Entregas del 13 al 17/02/23</t>
  </si>
  <si>
    <t>Entregas del 6 al 10-02-23</t>
  </si>
  <si>
    <t>06.02.2023</t>
  </si>
  <si>
    <t>22.02.2023</t>
  </si>
  <si>
    <t>55-001773</t>
  </si>
  <si>
    <t>08.02.2023</t>
  </si>
  <si>
    <t>MA 119 - 8-2-23</t>
  </si>
  <si>
    <t>Período Marzo 2023</t>
  </si>
  <si>
    <t>55-02061</t>
  </si>
  <si>
    <t>MA 119</t>
  </si>
  <si>
    <t>Del 21 al 24-2-23</t>
  </si>
  <si>
    <t>Del 27-2-23 al 03-03-23</t>
  </si>
  <si>
    <t>Del 06 al 10-3-23</t>
  </si>
  <si>
    <t>Del 13 al 20-3-23</t>
  </si>
  <si>
    <t>Período Abril 2023</t>
  </si>
  <si>
    <t>20.04.2023</t>
  </si>
  <si>
    <t>19.04.2023</t>
  </si>
  <si>
    <t>Rellenados del 27 al 31-03-23</t>
  </si>
  <si>
    <t>Agregado del 21 al 24-4-23</t>
  </si>
  <si>
    <t>Agregados del 03 al 05-04-23</t>
  </si>
  <si>
    <t>Agregados del 10 al 14-04-23</t>
  </si>
  <si>
    <t>Agregados del 17 y 18-4-23</t>
  </si>
  <si>
    <t>55-002176</t>
  </si>
  <si>
    <t xml:space="preserve">MA 119 </t>
  </si>
  <si>
    <t>Descuento CE 104</t>
  </si>
  <si>
    <t>Período Mayo 2023</t>
  </si>
  <si>
    <t>19.05.2023</t>
  </si>
  <si>
    <t>Entregas entre el 21 y 28-4-23</t>
  </si>
  <si>
    <t>Entregas del 02 al 05/05/23</t>
  </si>
  <si>
    <t>Entregas del 08 al 12/05/23</t>
  </si>
  <si>
    <t>Entregas entre el 15 y 19-05-23</t>
  </si>
  <si>
    <t>55-2183</t>
  </si>
  <si>
    <t>26.04.2023</t>
  </si>
  <si>
    <t xml:space="preserve">MA 119 - </t>
  </si>
  <si>
    <t>Entregas del 02 al 05/05/23 (IC8014, facturado IC7016)</t>
  </si>
  <si>
    <t>Entregas del 08 al 12/05/23(IC8014, facturado IC7016)</t>
  </si>
  <si>
    <t>Entregas entre el 15 y 19-05-23 (IC8014, facturado IC7016)</t>
  </si>
  <si>
    <t>Provisión de producto químico- UTE- P. Sud-JCR
  50502 (Químicos-baterías)</t>
  </si>
  <si>
    <t>Provisión de producto químico- UTE- P. Sud-JCR- Dos cerritos
  50502 (Químicos-baterías)</t>
  </si>
  <si>
    <t>Período Junio 2023</t>
  </si>
  <si>
    <t>30.05.2023</t>
  </si>
  <si>
    <t>15.06.2023</t>
  </si>
  <si>
    <t>16.06.2023</t>
  </si>
  <si>
    <t>Agregados entre el 22 y 24-05-23</t>
  </si>
  <si>
    <t>Rellenados y batcheos entre el 29-5 y el 2-6-23</t>
  </si>
  <si>
    <t>Rellenados y batch del 05 al 09-06-23</t>
  </si>
  <si>
    <t>55-002192</t>
  </si>
  <si>
    <t>Rellenado el 01-06-23</t>
  </si>
  <si>
    <t>19.06.2023</t>
  </si>
  <si>
    <t>RELLENOS - BATCH DEL 12 AL 16/06/23</t>
  </si>
  <si>
    <t>Período Julio 2023</t>
  </si>
  <si>
    <t>55-2200</t>
  </si>
  <si>
    <t>13.07.2023</t>
  </si>
  <si>
    <t>21.07.2023</t>
  </si>
  <si>
    <t>18.07.2023</t>
  </si>
  <si>
    <t>Semana del 10 al 15-07-23</t>
  </si>
  <si>
    <t>Semana del 17-7 al 20-07-23</t>
  </si>
  <si>
    <t>RELLENADOS Y BATCHEOS DEL 21-6 AL 30-6</t>
  </si>
  <si>
    <t>RELLENADOS Y BATCHEOS DEL 03 AL 07-07-23</t>
  </si>
  <si>
    <t xml:space="preserve">           </t>
  </si>
  <si>
    <t>Cantidad  Dos Cerritos (LT)</t>
  </si>
  <si>
    <t>Período Agosto 2023</t>
  </si>
  <si>
    <t>22.08.2023</t>
  </si>
  <si>
    <t>Semana del 24/07 al 28/07</t>
  </si>
  <si>
    <t>Semana 31/07 al 04/08</t>
  </si>
  <si>
    <t>Semna del 07/08 al 11/08</t>
  </si>
  <si>
    <t>Semana del 14/8 al 18/8</t>
  </si>
  <si>
    <t>55-00002253</t>
  </si>
  <si>
    <t>22.03.2023</t>
  </si>
  <si>
    <t>MA 119 - IPB530</t>
  </si>
  <si>
    <t>11-300091</t>
  </si>
  <si>
    <t>DBN1464</t>
  </si>
  <si>
    <t>IC5091</t>
  </si>
  <si>
    <t>11-300092</t>
  </si>
  <si>
    <t>11-300093</t>
  </si>
  <si>
    <t>11-300094</t>
  </si>
  <si>
    <t>Cerro Hamaca Oeste</t>
  </si>
  <si>
    <t>CY824</t>
  </si>
  <si>
    <t>CY824 (Inhibidor de corrosión)</t>
  </si>
  <si>
    <t>IC5091 (Inhibidor de Incrustación)</t>
  </si>
  <si>
    <t>DBN1464 (Deselmusionante)</t>
  </si>
  <si>
    <t>Alquiler y Mantenimiento equipo dosificador -CHO
50505 (Químicos-Repuestos)</t>
  </si>
  <si>
    <t xml:space="preserve">Servicio Yacimiento CHO
50504 (Químico-Servicio) </t>
  </si>
  <si>
    <t>Otros</t>
  </si>
  <si>
    <t>BX960CT</t>
  </si>
  <si>
    <t>FBS2000CT</t>
  </si>
  <si>
    <t>IC5091CT</t>
  </si>
  <si>
    <t>DBN1464CT</t>
  </si>
  <si>
    <t>Provisión de producto químico- UTE- P. Sud-JCR- OTROS
  400000000 (Químicos-baterías)</t>
  </si>
  <si>
    <t>Centro de Resultado</t>
  </si>
  <si>
    <t>Provisión de producto químico- UTE- P. Sud-JCR-
  50500 (Químicos-pozos)</t>
  </si>
  <si>
    <t>Provisión de producto químico-P. Sud-CHO- 50500 (Químicos-pozos)</t>
  </si>
  <si>
    <t>Provisión de producto químico- P. Sud-CHO- 50502 (Químicos-baterías)</t>
  </si>
  <si>
    <t>ChoA5, CHOE-3, CHO26A,CHO9, 5 de bat</t>
  </si>
  <si>
    <t xml:space="preserve"> P.Sud</t>
  </si>
  <si>
    <t>entrega</t>
  </si>
  <si>
    <t>Período Septiembre 2023</t>
  </si>
  <si>
    <t>Semana del 22/8 al 25/8</t>
  </si>
  <si>
    <t>Semana del 28/8 al 01/09</t>
  </si>
  <si>
    <t>Semana del 28/8 al 01/10</t>
  </si>
  <si>
    <t>Semana del 28/8 al 01/11</t>
  </si>
  <si>
    <t>Semana del 28/8 al 01/12</t>
  </si>
  <si>
    <t>Semana del 28/8 al 01/13</t>
  </si>
  <si>
    <t>Semana del 28/8 al 01/14</t>
  </si>
  <si>
    <t>Semana del 28/8 al 01/15</t>
  </si>
  <si>
    <t>Semana del 28/8 al 01/16</t>
  </si>
  <si>
    <t>Semana del 28/8 al 01/17</t>
  </si>
  <si>
    <t>Semana del 04/09 al 08/09</t>
  </si>
  <si>
    <t>Semana del 11/09 al 20/09</t>
  </si>
  <si>
    <t>31/08/23---18/09/23</t>
  </si>
  <si>
    <t>Semana del 21/9 al 29/9.</t>
  </si>
  <si>
    <t>9/10/2023.</t>
  </si>
  <si>
    <t>Semana del 02-10 al 06-10.</t>
  </si>
  <si>
    <t>20/10/2023.</t>
  </si>
  <si>
    <t>Semana del 08/10 al 12/10.</t>
  </si>
  <si>
    <t>Semana del 17-10 al 20-10.</t>
  </si>
  <si>
    <t>Período Octubre 2023</t>
  </si>
  <si>
    <t>IPB530 rellenado el 02-10-23</t>
  </si>
  <si>
    <t>IC6530</t>
  </si>
  <si>
    <t>MA-101</t>
  </si>
  <si>
    <t>IC6530 (Inhibidor de incrustaciones mircroencapsulado)</t>
  </si>
  <si>
    <t>56-00002761</t>
  </si>
  <si>
    <t>56-00002762</t>
  </si>
  <si>
    <t>56-00002767</t>
  </si>
  <si>
    <t>KG</t>
  </si>
  <si>
    <t>27-00002755</t>
  </si>
  <si>
    <t>Período Noviembre 2023</t>
  </si>
  <si>
    <t>Período Diciembre 2023</t>
  </si>
  <si>
    <t>55-3257</t>
  </si>
  <si>
    <t>55-3258</t>
  </si>
  <si>
    <t>55-3259</t>
  </si>
  <si>
    <t>55-3260</t>
  </si>
  <si>
    <t>55-3261</t>
  </si>
  <si>
    <t>55-3262</t>
  </si>
  <si>
    <t>56_00002770</t>
  </si>
  <si>
    <t>11-00300096</t>
  </si>
  <si>
    <t>56-00002771</t>
  </si>
  <si>
    <t>55-3263</t>
  </si>
  <si>
    <t>56-00002878</t>
  </si>
  <si>
    <t>56-00002877</t>
  </si>
  <si>
    <t>56-00002884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</si>
</sst>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-&quot;$&quot;\ * #,##0.00_-;\-&quot;$&quot;\ * #,##0.00_-;_-&quot;$&quot;\ * &quot;-&quot;??_-;_-@_-"/>
    <numFmt numFmtId="164" formatCode="_ &quot;$&quot;\ * #,##0.00_ ;_ &quot;$&quot;\ * \-#,##0.00_ ;_ &quot;$&quot;\ * &quot;-&quot;??_ ;_ @_ "/>
    <numFmt numFmtId="165" formatCode="_ * #,##0.00_ ;_ * \-#,##0.00_ ;_ * &quot;-&quot;??_ ;_ @_ "/>
    <numFmt numFmtId="166" formatCode="_ [$USD]\ * #,##0.00_ ;_ [$USD]\ * \-#,##0.00_ ;_ [$USD]\ * &quot;-&quot;??_ ;_ @_ "/>
    <numFmt numFmtId="167" formatCode="#,##0.00_ ;\-#,##0.00\ "/>
    <numFmt numFmtId="168" formatCode="[$USD]\ #,##0.00"/>
    <numFmt numFmtId="169" formatCode="_ [$$-2C0A]\ * #,##0.000_ ;_ [$$-2C0A]\ * \-#,##0.000_ ;_ [$$-2C0A]\ * &quot;-&quot;_ ;_ @_ "/>
    <numFmt numFmtId="170" formatCode="_ [$$-2C0A]\ * #,##0.000_ ;_ [$$-2C0A]\ * \-#,##0.000_ ;_ [$$-2C0A]\ * &quot;-&quot;??_ ;_ @_ "/>
    <numFmt numFmtId="171" formatCode="#,##0.000"/>
    <numFmt numFmtId="172" formatCode="_ [$$-2C0A]\ * #,##0.00_ ;_ [$$-2C0A]\ * \-#,##0.00_ ;_ [$$-2C0A]\ * &quot;-&quot;_ ;_ @_ "/>
    <numFmt numFmtId="173" formatCode="General_)"/>
    <numFmt numFmtId="174" formatCode="_-[$USD]\ * #,##0.00_-;\-[$USD]\ * #,##0.00_-;_-[$USD]\ * &quot;-&quot;??_-;_-@_-"/>
    <numFmt numFmtId="175" formatCode="_ [$$-2C0A]\ * #,##0.00_ ;_ [$$-2C0A]\ * \-#,##0.00_ ;_ [$$-2C0A]\ * &quot;-&quot;??_ ;_ @_ "/>
    <numFmt numFmtId="176" formatCode="_-[$$-2C0A]\ * #,##0.00_-;\-[$$-2C0A]\ * #,##0.00_-;_-[$$-2C0A]\ * &quot;-&quot;??_-;_-@_-"/>
  </numFmts>
  <fonts count="4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2"/>
      <name val="Arial"/>
      <family val="2"/>
    </font>
    <font>
      <b/>
      <i/>
      <sz val="14"/>
      <name val="Courier New"/>
      <family val="3"/>
    </font>
    <font>
      <b/>
      <i/>
      <sz val="11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  <font>
      <u/>
      <sz val="10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2"/>
      <name val="Courier"/>
      <family val="3"/>
    </font>
    <font>
      <u/>
      <sz val="9.5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i/>
      <sz val="14"/>
      <color theme="0"/>
      <name val="Courier New"/>
      <family val="3"/>
    </font>
    <font>
      <b/>
      <i/>
      <sz val="12"/>
      <color theme="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8"/>
      <name val="Arial"/>
      <family val="2"/>
    </font>
    <font>
      <sz val="8"/>
      <name val="Arial"/>
      <family val="2"/>
    </font>
    <font>
      <sz val="11"/>
      <color rgb="FF000000"/>
      <name val="Calibri"/>
      <family val="2"/>
    </font>
    <font>
      <sz val="8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5EBB6"/>
        <bgColor indexed="64"/>
      </patternFill>
    </fill>
    <fill>
      <patternFill patternType="solid">
        <fgColor rgb="FFFFC00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 style="thick">
        <color theme="1"/>
      </right>
      <top style="thick">
        <color theme="1"/>
      </top>
      <bottom style="thick">
        <color theme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 style="medium">
        <color indexed="64"/>
      </right>
      <top style="thick">
        <color theme="1"/>
      </top>
      <bottom style="thick">
        <color theme="1"/>
      </bottom>
      <diagonal/>
    </border>
    <border>
      <left style="medium">
        <color indexed="64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theme="1"/>
      </bottom>
      <diagonal/>
    </border>
    <border>
      <left style="medium">
        <color indexed="64"/>
      </left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 style="thick">
        <color theme="1"/>
      </right>
      <top/>
      <bottom style="thick">
        <color theme="1"/>
      </bottom>
      <diagonal/>
    </border>
    <border>
      <left style="medium">
        <color indexed="64"/>
      </left>
      <right style="thick">
        <color theme="1"/>
      </right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theme="1"/>
      </left>
      <right style="thick">
        <color theme="1"/>
      </right>
      <top style="thick">
        <color theme="1"/>
      </top>
      <bottom/>
      <diagonal/>
    </border>
    <border>
      <left/>
      <right style="thick">
        <color theme="1"/>
      </right>
      <top/>
      <bottom/>
      <diagonal/>
    </border>
    <border>
      <left/>
      <right style="thick">
        <color theme="1"/>
      </right>
      <top style="thick">
        <color theme="1"/>
      </top>
      <bottom/>
      <diagonal/>
    </border>
  </borders>
  <cellStyleXfs count="65">
    <xf numFmtId="0" fontId="0" fillId="0" borderId="0"/>
    <xf numFmtId="165" fontId="12" fillId="0" borderId="0" applyFont="0" applyFill="0" applyBorder="0" applyAlignment="0" applyProtection="0"/>
    <xf numFmtId="0" fontId="12" fillId="0" borderId="0"/>
    <xf numFmtId="0" fontId="12" fillId="0" borderId="0"/>
    <xf numFmtId="0" fontId="11" fillId="0" borderId="0"/>
    <xf numFmtId="0" fontId="10" fillId="0" borderId="0"/>
    <xf numFmtId="0" fontId="24" fillId="0" borderId="0" applyNumberForma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28" fillId="0" borderId="0"/>
    <xf numFmtId="0" fontId="9" fillId="0" borderId="0"/>
    <xf numFmtId="0" fontId="29" fillId="0" borderId="0" applyNumberFormat="0" applyFill="0" applyBorder="0" applyAlignment="0" applyProtection="0">
      <alignment vertical="top"/>
      <protection locked="0"/>
    </xf>
    <xf numFmtId="9" fontId="12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9" fillId="0" borderId="0"/>
    <xf numFmtId="0" fontId="8" fillId="0" borderId="0"/>
    <xf numFmtId="0" fontId="8" fillId="0" borderId="0"/>
    <xf numFmtId="164" fontId="1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9" fontId="31" fillId="0" borderId="0" applyFont="0" applyFill="0" applyBorder="0" applyAlignment="0" applyProtection="0"/>
    <xf numFmtId="0" fontId="6" fillId="0" borderId="0"/>
    <xf numFmtId="0" fontId="12" fillId="0" borderId="0"/>
    <xf numFmtId="0" fontId="5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3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/>
    <xf numFmtId="164" fontId="1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2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2" fillId="0" borderId="0"/>
  </cellStyleXfs>
  <cellXfs count="553">
    <xf numFmtId="0" fontId="0" fillId="0" borderId="0" xfId="0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 wrapText="1"/>
    </xf>
    <xf numFmtId="4" fontId="17" fillId="0" borderId="0" xfId="0" applyNumberFormat="1" applyFont="1" applyAlignment="1">
      <alignment horizontal="center"/>
    </xf>
    <xf numFmtId="0" fontId="20" fillId="0" borderId="0" xfId="0" applyFont="1"/>
    <xf numFmtId="0" fontId="20" fillId="0" borderId="0" xfId="0" applyFont="1" applyAlignment="1">
      <alignment vertical="center"/>
    </xf>
    <xf numFmtId="0" fontId="18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8" fillId="0" borderId="0" xfId="0" applyFont="1" applyAlignment="1">
      <alignment horizontal="center"/>
    </xf>
    <xf numFmtId="165" fontId="18" fillId="0" borderId="0" xfId="1" applyFont="1" applyFill="1" applyBorder="1" applyAlignment="1">
      <alignment horizontal="center"/>
    </xf>
    <xf numFmtId="165" fontId="19" fillId="0" borderId="0" xfId="1" applyFont="1" applyFill="1" applyBorder="1" applyAlignment="1">
      <alignment horizontal="center"/>
    </xf>
    <xf numFmtId="0" fontId="20" fillId="0" borderId="3" xfId="0" applyFont="1" applyBorder="1"/>
    <xf numFmtId="4" fontId="20" fillId="0" borderId="0" xfId="0" applyNumberFormat="1" applyFont="1"/>
    <xf numFmtId="4" fontId="20" fillId="0" borderId="2" xfId="0" applyNumberFormat="1" applyFont="1" applyBorder="1"/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4" fontId="13" fillId="0" borderId="5" xfId="0" applyNumberFormat="1" applyFont="1" applyBorder="1" applyAlignment="1">
      <alignment horizontal="center" vertical="center"/>
    </xf>
    <xf numFmtId="0" fontId="13" fillId="0" borderId="5" xfId="0" applyFont="1" applyBorder="1" applyAlignment="1">
      <alignment horizontal="center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 vertical="center"/>
    </xf>
    <xf numFmtId="165" fontId="13" fillId="0" borderId="0" xfId="1" applyFont="1" applyFill="1" applyBorder="1" applyAlignment="1">
      <alignment horizontal="center"/>
    </xf>
    <xf numFmtId="165" fontId="13" fillId="0" borderId="0" xfId="1" applyFont="1" applyFill="1" applyBorder="1" applyAlignment="1">
      <alignment horizontal="center" vertical="center"/>
    </xf>
    <xf numFmtId="0" fontId="13" fillId="0" borderId="7" xfId="0" applyFont="1" applyBorder="1" applyAlignment="1">
      <alignment horizontal="left" vertical="center"/>
    </xf>
    <xf numFmtId="166" fontId="13" fillId="0" borderId="4" xfId="1" applyNumberFormat="1" applyFont="1" applyFill="1" applyBorder="1" applyAlignment="1">
      <alignment horizontal="center" vertical="center"/>
    </xf>
    <xf numFmtId="166" fontId="13" fillId="0" borderId="5" xfId="1" applyNumberFormat="1" applyFont="1" applyFill="1" applyBorder="1" applyAlignment="1">
      <alignment horizontal="center" vertical="center"/>
    </xf>
    <xf numFmtId="0" fontId="20" fillId="0" borderId="9" xfId="0" applyFont="1" applyBorder="1"/>
    <xf numFmtId="0" fontId="20" fillId="0" borderId="10" xfId="0" applyFont="1" applyBorder="1" applyAlignment="1">
      <alignment vertical="center"/>
    </xf>
    <xf numFmtId="0" fontId="20" fillId="0" borderId="10" xfId="0" applyFont="1" applyBorder="1"/>
    <xf numFmtId="166" fontId="13" fillId="0" borderId="4" xfId="0" applyNumberFormat="1" applyFont="1" applyBorder="1" applyAlignment="1">
      <alignment horizontal="right" vertical="center"/>
    </xf>
    <xf numFmtId="166" fontId="13" fillId="0" borderId="5" xfId="0" applyNumberFormat="1" applyFont="1" applyBorder="1" applyAlignment="1">
      <alignment horizontal="right" vertical="center"/>
    </xf>
    <xf numFmtId="166" fontId="13" fillId="0" borderId="5" xfId="0" applyNumberFormat="1" applyFont="1" applyBorder="1" applyAlignment="1">
      <alignment horizontal="right"/>
    </xf>
    <xf numFmtId="166" fontId="13" fillId="0" borderId="11" xfId="1" applyNumberFormat="1" applyFont="1" applyFill="1" applyBorder="1" applyAlignment="1">
      <alignment horizontal="center" vertical="center"/>
    </xf>
    <xf numFmtId="168" fontId="20" fillId="0" borderId="12" xfId="0" applyNumberFormat="1" applyFont="1" applyBorder="1"/>
    <xf numFmtId="0" fontId="21" fillId="0" borderId="0" xfId="0" applyFont="1" applyAlignment="1">
      <alignment horizontal="center"/>
    </xf>
    <xf numFmtId="0" fontId="19" fillId="0" borderId="3" xfId="0" applyFont="1" applyBorder="1"/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Continuous"/>
    </xf>
    <xf numFmtId="0" fontId="19" fillId="0" borderId="2" xfId="0" applyFont="1" applyBorder="1" applyAlignment="1">
      <alignment horizontal="centerContinuous"/>
    </xf>
    <xf numFmtId="0" fontId="20" fillId="0" borderId="14" xfId="0" applyFont="1" applyBorder="1"/>
    <xf numFmtId="0" fontId="20" fillId="0" borderId="15" xfId="0" applyFont="1" applyBorder="1"/>
    <xf numFmtId="4" fontId="20" fillId="0" borderId="15" xfId="0" applyNumberFormat="1" applyFont="1" applyBorder="1"/>
    <xf numFmtId="4" fontId="20" fillId="0" borderId="16" xfId="0" applyNumberFormat="1" applyFont="1" applyBorder="1"/>
    <xf numFmtId="168" fontId="20" fillId="0" borderId="2" xfId="0" applyNumberFormat="1" applyFont="1" applyBorder="1"/>
    <xf numFmtId="0" fontId="12" fillId="0" borderId="5" xfId="0" applyFont="1" applyBorder="1" applyAlignment="1">
      <alignment vertical="center"/>
    </xf>
    <xf numFmtId="0" fontId="19" fillId="0" borderId="0" xfId="0" applyFont="1" applyAlignment="1">
      <alignment horizontal="center" vertical="center"/>
    </xf>
    <xf numFmtId="166" fontId="14" fillId="0" borderId="13" xfId="1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0" borderId="17" xfId="0" applyFont="1" applyBorder="1" applyAlignment="1">
      <alignment vertical="center"/>
    </xf>
    <xf numFmtId="166" fontId="13" fillId="0" borderId="17" xfId="0" applyNumberFormat="1" applyFont="1" applyBorder="1" applyAlignment="1">
      <alignment horizontal="right" vertical="center"/>
    </xf>
    <xf numFmtId="4" fontId="13" fillId="0" borderId="17" xfId="0" applyNumberFormat="1" applyFont="1" applyBorder="1" applyAlignment="1">
      <alignment horizontal="center" vertical="center"/>
    </xf>
    <xf numFmtId="166" fontId="13" fillId="0" borderId="17" xfId="1" applyNumberFormat="1" applyFont="1" applyFill="1" applyBorder="1" applyAlignment="1">
      <alignment horizontal="center" vertical="center"/>
    </xf>
    <xf numFmtId="0" fontId="12" fillId="0" borderId="0" xfId="0" quotePrefix="1" applyFont="1" applyAlignment="1">
      <alignment horizontal="center"/>
    </xf>
    <xf numFmtId="0" fontId="12" fillId="0" borderId="6" xfId="0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22" fillId="3" borderId="0" xfId="0" applyFont="1" applyFill="1"/>
    <xf numFmtId="0" fontId="22" fillId="3" borderId="0" xfId="0" applyFont="1" applyFill="1" applyAlignment="1">
      <alignment vertical="center"/>
    </xf>
    <xf numFmtId="166" fontId="22" fillId="3" borderId="0" xfId="0" applyNumberFormat="1" applyFont="1" applyFill="1"/>
    <xf numFmtId="0" fontId="1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4" fontId="0" fillId="4" borderId="1" xfId="0" applyNumberFormat="1" applyFill="1" applyBorder="1" applyAlignment="1">
      <alignment horizontal="center" vertical="center"/>
    </xf>
    <xf numFmtId="166" fontId="20" fillId="0" borderId="0" xfId="0" applyNumberFormat="1" applyFont="1" applyAlignment="1">
      <alignment vertical="center"/>
    </xf>
    <xf numFmtId="0" fontId="23" fillId="0" borderId="0" xfId="0" applyFont="1"/>
    <xf numFmtId="1" fontId="20" fillId="0" borderId="0" xfId="0" applyNumberFormat="1" applyFont="1" applyAlignment="1">
      <alignment vertical="center"/>
    </xf>
    <xf numFmtId="0" fontId="20" fillId="0" borderId="0" xfId="0" pivotButton="1" applyFont="1" applyAlignment="1">
      <alignment vertical="center"/>
    </xf>
    <xf numFmtId="0" fontId="12" fillId="0" borderId="0" xfId="0" applyFont="1"/>
    <xf numFmtId="0" fontId="12" fillId="3" borderId="0" xfId="0" applyFont="1" applyFill="1"/>
    <xf numFmtId="0" fontId="13" fillId="0" borderId="17" xfId="0" applyFont="1" applyBorder="1" applyAlignment="1">
      <alignment horizontal="center" vertical="center"/>
    </xf>
    <xf numFmtId="0" fontId="22" fillId="0" borderId="0" xfId="0" applyFont="1"/>
    <xf numFmtId="0" fontId="25" fillId="0" borderId="0" xfId="6" applyFont="1" applyBorder="1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1" fontId="19" fillId="0" borderId="0" xfId="0" applyNumberFormat="1" applyFont="1" applyAlignment="1">
      <alignment vertical="center"/>
    </xf>
    <xf numFmtId="166" fontId="13" fillId="0" borderId="1" xfId="0" applyNumberFormat="1" applyFont="1" applyBorder="1" applyAlignment="1">
      <alignment horizontal="center" vertical="center"/>
    </xf>
    <xf numFmtId="165" fontId="13" fillId="0" borderId="1" xfId="1" applyFont="1" applyFill="1" applyBorder="1" applyAlignment="1">
      <alignment horizontal="center" vertical="center"/>
    </xf>
    <xf numFmtId="166" fontId="14" fillId="0" borderId="1" xfId="1" applyNumberFormat="1" applyFont="1" applyFill="1" applyBorder="1" applyAlignment="1">
      <alignment horizontal="center" vertical="center"/>
    </xf>
    <xf numFmtId="169" fontId="13" fillId="0" borderId="1" xfId="0" applyNumberFormat="1" applyFont="1" applyBorder="1" applyAlignment="1">
      <alignment horizontal="center" vertical="center"/>
    </xf>
    <xf numFmtId="170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67" fontId="19" fillId="0" borderId="1" xfId="0" applyNumberFormat="1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3" fontId="19" fillId="0" borderId="8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2" fillId="0" borderId="0" xfId="6" applyFont="1" applyBorder="1"/>
    <xf numFmtId="172" fontId="13" fillId="0" borderId="1" xfId="0" applyNumberFormat="1" applyFont="1" applyBorder="1" applyAlignment="1">
      <alignment horizontal="center" vertical="center"/>
    </xf>
    <xf numFmtId="4" fontId="19" fillId="0" borderId="8" xfId="0" applyNumberFormat="1" applyFon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pivotButton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14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12" fillId="8" borderId="1" xfId="0" applyFont="1" applyFill="1" applyBorder="1" applyAlignment="1">
      <alignment horizontal="center" vertical="center"/>
    </xf>
    <xf numFmtId="0" fontId="0" fillId="10" borderId="0" xfId="0" applyFill="1"/>
    <xf numFmtId="0" fontId="0" fillId="11" borderId="1" xfId="0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4" fontId="0" fillId="12" borderId="1" xfId="0" applyNumberForma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14" fontId="12" fillId="11" borderId="1" xfId="0" applyNumberFormat="1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14" fontId="12" fillId="13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/>
    </xf>
    <xf numFmtId="0" fontId="12" fillId="14" borderId="1" xfId="0" applyFont="1" applyFill="1" applyBorder="1" applyAlignment="1">
      <alignment horizontal="center" vertical="center"/>
    </xf>
    <xf numFmtId="14" fontId="0" fillId="14" borderId="1" xfId="0" applyNumberForma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/>
    </xf>
    <xf numFmtId="166" fontId="12" fillId="3" borderId="0" xfId="0" applyNumberFormat="1" applyFont="1" applyFill="1"/>
    <xf numFmtId="0" fontId="13" fillId="0" borderId="8" xfId="0" applyFont="1" applyBorder="1" applyAlignment="1">
      <alignment horizontal="center" vertical="center"/>
    </xf>
    <xf numFmtId="0" fontId="12" fillId="0" borderId="19" xfId="0" applyFont="1" applyBorder="1" applyAlignment="1">
      <alignment vertical="center"/>
    </xf>
    <xf numFmtId="166" fontId="13" fillId="0" borderId="19" xfId="0" applyNumberFormat="1" applyFont="1" applyBorder="1" applyAlignment="1">
      <alignment horizontal="right" vertical="center"/>
    </xf>
    <xf numFmtId="0" fontId="13" fillId="0" borderId="19" xfId="0" applyFont="1" applyBorder="1" applyAlignment="1">
      <alignment horizontal="center" vertical="center"/>
    </xf>
    <xf numFmtId="4" fontId="13" fillId="0" borderId="19" xfId="0" applyNumberFormat="1" applyFont="1" applyBorder="1" applyAlignment="1">
      <alignment horizontal="center" vertical="center"/>
    </xf>
    <xf numFmtId="166" fontId="13" fillId="0" borderId="19" xfId="1" applyNumberFormat="1" applyFont="1" applyFill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2" fillId="0" borderId="18" xfId="0" applyFont="1" applyBorder="1" applyAlignment="1">
      <alignment vertical="center"/>
    </xf>
    <xf numFmtId="166" fontId="13" fillId="0" borderId="18" xfId="0" applyNumberFormat="1" applyFont="1" applyBorder="1" applyAlignment="1">
      <alignment horizontal="right" vertical="center"/>
    </xf>
    <xf numFmtId="4" fontId="13" fillId="0" borderId="18" xfId="0" applyNumberFormat="1" applyFont="1" applyBorder="1" applyAlignment="1">
      <alignment horizontal="center" vertical="center"/>
    </xf>
    <xf numFmtId="166" fontId="13" fillId="0" borderId="18" xfId="1" applyNumberFormat="1" applyFont="1" applyFill="1" applyBorder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166" fontId="12" fillId="0" borderId="4" xfId="0" applyNumberFormat="1" applyFont="1" applyBorder="1" applyAlignment="1">
      <alignment horizontal="right" vertical="center"/>
    </xf>
    <xf numFmtId="0" fontId="12" fillId="0" borderId="5" xfId="0" applyFont="1" applyBorder="1" applyAlignment="1">
      <alignment horizontal="center" vertical="center"/>
    </xf>
    <xf numFmtId="166" fontId="12" fillId="0" borderId="4" xfId="1" applyNumberFormat="1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166" fontId="12" fillId="0" borderId="0" xfId="0" applyNumberFormat="1" applyFont="1" applyAlignment="1">
      <alignment vertical="center"/>
    </xf>
    <xf numFmtId="166" fontId="12" fillId="0" borderId="5" xfId="0" applyNumberFormat="1" applyFont="1" applyBorder="1" applyAlignment="1">
      <alignment horizontal="right" vertical="center"/>
    </xf>
    <xf numFmtId="166" fontId="12" fillId="0" borderId="11" xfId="1" applyNumberFormat="1" applyFont="1" applyFill="1" applyBorder="1" applyAlignment="1">
      <alignment horizontal="center" vertical="center"/>
    </xf>
    <xf numFmtId="166" fontId="12" fillId="0" borderId="5" xfId="1" applyNumberFormat="1" applyFont="1" applyFill="1" applyBorder="1" applyAlignment="1">
      <alignment horizontal="center" vertical="center"/>
    </xf>
    <xf numFmtId="1" fontId="12" fillId="0" borderId="0" xfId="0" applyNumberFormat="1" applyFont="1" applyAlignment="1">
      <alignment vertical="center"/>
    </xf>
    <xf numFmtId="0" fontId="12" fillId="0" borderId="5" xfId="0" applyFont="1" applyBorder="1" applyAlignment="1">
      <alignment horizontal="center"/>
    </xf>
    <xf numFmtId="4" fontId="12" fillId="0" borderId="5" xfId="0" applyNumberFormat="1" applyFont="1" applyBorder="1" applyAlignment="1">
      <alignment horizontal="center" vertical="center"/>
    </xf>
    <xf numFmtId="0" fontId="12" fillId="0" borderId="20" xfId="0" applyFont="1" applyBorder="1" applyAlignment="1">
      <alignment vertical="center"/>
    </xf>
    <xf numFmtId="0" fontId="12" fillId="0" borderId="20" xfId="0" applyFont="1" applyBorder="1" applyAlignment="1">
      <alignment horizontal="center" vertical="center"/>
    </xf>
    <xf numFmtId="4" fontId="12" fillId="0" borderId="20" xfId="0" applyNumberFormat="1" applyFont="1" applyBorder="1" applyAlignment="1">
      <alignment horizontal="center" vertical="center"/>
    </xf>
    <xf numFmtId="166" fontId="12" fillId="0" borderId="20" xfId="1" applyNumberFormat="1" applyFont="1" applyFill="1" applyBorder="1" applyAlignment="1">
      <alignment horizontal="center" vertical="center"/>
    </xf>
    <xf numFmtId="166" fontId="12" fillId="0" borderId="17" xfId="0" applyNumberFormat="1" applyFont="1" applyBorder="1" applyAlignment="1">
      <alignment horizontal="right" vertical="center"/>
    </xf>
    <xf numFmtId="0" fontId="12" fillId="0" borderId="18" xfId="0" applyFont="1" applyBorder="1" applyAlignment="1">
      <alignment horizontal="center" vertical="center"/>
    </xf>
    <xf numFmtId="4" fontId="12" fillId="0" borderId="18" xfId="0" applyNumberFormat="1" applyFont="1" applyBorder="1" applyAlignment="1">
      <alignment horizontal="center" vertical="center"/>
    </xf>
    <xf numFmtId="166" fontId="12" fillId="0" borderId="18" xfId="1" applyNumberFormat="1" applyFont="1" applyFill="1" applyBorder="1" applyAlignment="1">
      <alignment horizontal="center" vertical="center"/>
    </xf>
    <xf numFmtId="166" fontId="12" fillId="0" borderId="13" xfId="0" applyNumberFormat="1" applyFont="1" applyBorder="1" applyAlignment="1">
      <alignment horizontal="right" vertical="center"/>
    </xf>
    <xf numFmtId="4" fontId="12" fillId="0" borderId="13" xfId="0" applyNumberFormat="1" applyFont="1" applyBorder="1" applyAlignment="1">
      <alignment horizontal="center" vertical="center"/>
    </xf>
    <xf numFmtId="166" fontId="12" fillId="0" borderId="13" xfId="1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/>
    </xf>
    <xf numFmtId="165" fontId="12" fillId="0" borderId="0" xfId="1" applyFont="1" applyFill="1" applyBorder="1" applyAlignment="1">
      <alignment horizontal="center"/>
    </xf>
    <xf numFmtId="165" fontId="12" fillId="0" borderId="0" xfId="1" applyFont="1" applyFill="1" applyBorder="1" applyAlignment="1">
      <alignment horizontal="center" vertical="center"/>
    </xf>
    <xf numFmtId="0" fontId="12" fillId="0" borderId="7" xfId="0" applyFont="1" applyBorder="1" applyAlignment="1">
      <alignment horizontal="left" vertical="center"/>
    </xf>
    <xf numFmtId="166" fontId="12" fillId="0" borderId="1" xfId="0" applyNumberFormat="1" applyFont="1" applyBorder="1" applyAlignment="1">
      <alignment horizontal="center" vertical="center"/>
    </xf>
    <xf numFmtId="165" fontId="12" fillId="0" borderId="1" xfId="1" applyFont="1" applyFill="1" applyBorder="1" applyAlignment="1">
      <alignment horizontal="center" vertical="center"/>
    </xf>
    <xf numFmtId="172" fontId="12" fillId="0" borderId="1" xfId="0" applyNumberFormat="1" applyFont="1" applyBorder="1" applyAlignment="1">
      <alignment horizontal="center" vertical="center"/>
    </xf>
    <xf numFmtId="0" fontId="12" fillId="0" borderId="9" xfId="0" applyFont="1" applyBorder="1"/>
    <xf numFmtId="0" fontId="12" fillId="0" borderId="10" xfId="0" applyFont="1" applyBorder="1" applyAlignment="1">
      <alignment vertical="center"/>
    </xf>
    <xf numFmtId="0" fontId="12" fillId="0" borderId="10" xfId="0" applyFont="1" applyBorder="1"/>
    <xf numFmtId="168" fontId="12" fillId="0" borderId="12" xfId="0" applyNumberFormat="1" applyFont="1" applyBorder="1"/>
    <xf numFmtId="0" fontId="12" fillId="0" borderId="3" xfId="0" applyFont="1" applyBorder="1"/>
    <xf numFmtId="168" fontId="12" fillId="0" borderId="2" xfId="0" applyNumberFormat="1" applyFont="1" applyBorder="1"/>
    <xf numFmtId="4" fontId="12" fillId="0" borderId="0" xfId="0" applyNumberFormat="1" applyFont="1"/>
    <xf numFmtId="4" fontId="12" fillId="0" borderId="2" xfId="0" applyNumberFormat="1" applyFont="1" applyBorder="1"/>
    <xf numFmtId="0" fontId="12" fillId="0" borderId="14" xfId="0" applyFont="1" applyBorder="1"/>
    <xf numFmtId="0" fontId="12" fillId="0" borderId="15" xfId="0" applyFont="1" applyBorder="1"/>
    <xf numFmtId="4" fontId="12" fillId="0" borderId="15" xfId="0" applyNumberFormat="1" applyFont="1" applyBorder="1"/>
    <xf numFmtId="4" fontId="12" fillId="0" borderId="16" xfId="0" applyNumberFormat="1" applyFont="1" applyBorder="1"/>
    <xf numFmtId="0" fontId="0" fillId="3" borderId="1" xfId="0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14" fontId="0" fillId="15" borderId="1" xfId="0" applyNumberForma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3" borderId="0" xfId="0" applyFill="1"/>
    <xf numFmtId="14" fontId="12" fillId="3" borderId="1" xfId="0" applyNumberFormat="1" applyFont="1" applyFill="1" applyBorder="1" applyAlignment="1">
      <alignment horizontal="center" vertical="center"/>
    </xf>
    <xf numFmtId="0" fontId="12" fillId="16" borderId="1" xfId="0" applyFont="1" applyFill="1" applyBorder="1" applyAlignment="1">
      <alignment horizontal="center" vertical="center"/>
    </xf>
    <xf numFmtId="14" fontId="12" fillId="16" borderId="1" xfId="0" applyNumberFormat="1" applyFon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12" fillId="16" borderId="1" xfId="0" applyFont="1" applyFill="1" applyBorder="1" applyAlignment="1">
      <alignment horizontal="center"/>
    </xf>
    <xf numFmtId="14" fontId="0" fillId="16" borderId="1" xfId="0" applyNumberForma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12" fillId="0" borderId="0" xfId="2"/>
    <xf numFmtId="0" fontId="12" fillId="0" borderId="0" xfId="2" applyAlignment="1">
      <alignment horizontal="center" vertical="center"/>
    </xf>
    <xf numFmtId="0" fontId="12" fillId="0" borderId="0" xfId="2" applyAlignment="1">
      <alignment horizontal="center"/>
    </xf>
    <xf numFmtId="0" fontId="12" fillId="0" borderId="0" xfId="2" applyAlignment="1">
      <alignment horizontal="left" vertical="center"/>
    </xf>
    <xf numFmtId="14" fontId="12" fillId="0" borderId="0" xfId="2" applyNumberFormat="1" applyAlignment="1">
      <alignment horizontal="center" vertical="center"/>
    </xf>
    <xf numFmtId="0" fontId="12" fillId="0" borderId="1" xfId="2" applyBorder="1" applyAlignment="1">
      <alignment horizontal="center"/>
    </xf>
    <xf numFmtId="0" fontId="12" fillId="0" borderId="1" xfId="2" applyBorder="1" applyAlignment="1">
      <alignment horizontal="center" vertical="center"/>
    </xf>
    <xf numFmtId="0" fontId="12" fillId="9" borderId="1" xfId="2" applyFill="1" applyBorder="1" applyAlignment="1">
      <alignment horizontal="center" vertical="center"/>
    </xf>
    <xf numFmtId="14" fontId="12" fillId="0" borderId="1" xfId="2" applyNumberFormat="1" applyBorder="1" applyAlignment="1">
      <alignment horizontal="center" vertical="center"/>
    </xf>
    <xf numFmtId="0" fontId="12" fillId="3" borderId="0" xfId="2" applyFill="1"/>
    <xf numFmtId="0" fontId="12" fillId="3" borderId="1" xfId="2" applyFill="1" applyBorder="1" applyAlignment="1">
      <alignment horizontal="center"/>
    </xf>
    <xf numFmtId="0" fontId="12" fillId="3" borderId="1" xfId="2" applyFill="1" applyBorder="1" applyAlignment="1">
      <alignment horizontal="center" vertical="center"/>
    </xf>
    <xf numFmtId="14" fontId="12" fillId="3" borderId="1" xfId="2" applyNumberFormat="1" applyFill="1" applyBorder="1" applyAlignment="1">
      <alignment horizontal="center" vertical="center"/>
    </xf>
    <xf numFmtId="0" fontId="12" fillId="16" borderId="1" xfId="2" applyFill="1" applyBorder="1" applyAlignment="1">
      <alignment horizontal="center"/>
    </xf>
    <xf numFmtId="0" fontId="12" fillId="16" borderId="1" xfId="2" applyFill="1" applyBorder="1" applyAlignment="1">
      <alignment horizontal="center" vertical="center"/>
    </xf>
    <xf numFmtId="14" fontId="12" fillId="16" borderId="1" xfId="2" applyNumberFormat="1" applyFill="1" applyBorder="1" applyAlignment="1">
      <alignment horizontal="center" vertical="center"/>
    </xf>
    <xf numFmtId="0" fontId="12" fillId="15" borderId="1" xfId="2" applyFill="1" applyBorder="1" applyAlignment="1">
      <alignment horizontal="center" vertical="center"/>
    </xf>
    <xf numFmtId="14" fontId="12" fillId="15" borderId="1" xfId="2" applyNumberFormat="1" applyFill="1" applyBorder="1" applyAlignment="1">
      <alignment horizontal="center" vertical="center"/>
    </xf>
    <xf numFmtId="0" fontId="12" fillId="0" borderId="1" xfId="2" pivotButton="1" applyBorder="1" applyAlignment="1">
      <alignment horizontal="center" vertical="center"/>
    </xf>
    <xf numFmtId="0" fontId="14" fillId="2" borderId="1" xfId="2" applyFont="1" applyFill="1" applyBorder="1" applyAlignment="1">
      <alignment horizontal="center" vertical="center"/>
    </xf>
    <xf numFmtId="0" fontId="14" fillId="9" borderId="1" xfId="2" applyFont="1" applyFill="1" applyBorder="1" applyAlignment="1">
      <alignment horizontal="center" vertical="center"/>
    </xf>
    <xf numFmtId="0" fontId="22" fillId="3" borderId="0" xfId="2" applyFont="1" applyFill="1"/>
    <xf numFmtId="4" fontId="12" fillId="0" borderId="16" xfId="2" applyNumberFormat="1" applyBorder="1"/>
    <xf numFmtId="4" fontId="12" fillId="0" borderId="15" xfId="2" applyNumberFormat="1" applyBorder="1"/>
    <xf numFmtId="0" fontId="12" fillId="0" borderId="15" xfId="2" applyBorder="1"/>
    <xf numFmtId="0" fontId="12" fillId="0" borderId="14" xfId="2" applyBorder="1"/>
    <xf numFmtId="4" fontId="12" fillId="0" borderId="0" xfId="2" applyNumberFormat="1"/>
    <xf numFmtId="0" fontId="19" fillId="0" borderId="2" xfId="2" applyFont="1" applyBorder="1" applyAlignment="1">
      <alignment horizontal="centerContinuous"/>
    </xf>
    <xf numFmtId="0" fontId="19" fillId="0" borderId="0" xfId="2" applyFont="1" applyAlignment="1">
      <alignment horizontal="centerContinuous"/>
    </xf>
    <xf numFmtId="0" fontId="19" fillId="0" borderId="0" xfId="2" applyFont="1" applyAlignment="1">
      <alignment horizontal="center"/>
    </xf>
    <xf numFmtId="0" fontId="19" fillId="0" borderId="0" xfId="2" applyFont="1" applyAlignment="1">
      <alignment horizontal="center" vertical="center"/>
    </xf>
    <xf numFmtId="0" fontId="19" fillId="0" borderId="3" xfId="2" applyFont="1" applyBorder="1"/>
    <xf numFmtId="0" fontId="21" fillId="0" borderId="0" xfId="2" applyFont="1" applyAlignment="1">
      <alignment horizontal="center"/>
    </xf>
    <xf numFmtId="4" fontId="17" fillId="0" borderId="0" xfId="2" applyNumberFormat="1" applyFont="1" applyAlignment="1">
      <alignment horizontal="center"/>
    </xf>
    <xf numFmtId="0" fontId="12" fillId="0" borderId="0" xfId="2" quotePrefix="1" applyAlignment="1">
      <alignment horizontal="center"/>
    </xf>
    <xf numFmtId="0" fontId="12" fillId="0" borderId="3" xfId="2" applyBorder="1"/>
    <xf numFmtId="4" fontId="12" fillId="0" borderId="2" xfId="2" applyNumberFormat="1" applyBorder="1"/>
    <xf numFmtId="168" fontId="12" fillId="0" borderId="2" xfId="2" applyNumberFormat="1" applyBorder="1"/>
    <xf numFmtId="0" fontId="12" fillId="0" borderId="0" xfId="2" applyAlignment="1">
      <alignment vertical="center"/>
    </xf>
    <xf numFmtId="168" fontId="12" fillId="0" borderId="12" xfId="2" applyNumberFormat="1" applyBorder="1"/>
    <xf numFmtId="0" fontId="12" fillId="0" borderId="10" xfId="2" applyBorder="1"/>
    <xf numFmtId="0" fontId="12" fillId="0" borderId="10" xfId="2" applyBorder="1" applyAlignment="1">
      <alignment vertical="center"/>
    </xf>
    <xf numFmtId="0" fontId="12" fillId="0" borderId="9" xfId="2" applyBorder="1"/>
    <xf numFmtId="4" fontId="19" fillId="0" borderId="8" xfId="2" applyNumberFormat="1" applyFont="1" applyBorder="1" applyAlignment="1">
      <alignment horizontal="center" vertical="center"/>
    </xf>
    <xf numFmtId="0" fontId="14" fillId="0" borderId="8" xfId="2" applyFont="1" applyBorder="1" applyAlignment="1">
      <alignment horizontal="center" vertical="center"/>
    </xf>
    <xf numFmtId="171" fontId="19" fillId="0" borderId="0" xfId="2" applyNumberFormat="1" applyFont="1" applyAlignment="1">
      <alignment vertical="center"/>
    </xf>
    <xf numFmtId="0" fontId="23" fillId="0" borderId="0" xfId="2" applyFont="1"/>
    <xf numFmtId="167" fontId="19" fillId="0" borderId="1" xfId="2" applyNumberFormat="1" applyFont="1" applyBorder="1" applyAlignment="1">
      <alignment horizontal="center" vertical="center"/>
    </xf>
    <xf numFmtId="0" fontId="14" fillId="0" borderId="1" xfId="2" applyFont="1" applyBorder="1" applyAlignment="1">
      <alignment horizontal="center" vertical="center"/>
    </xf>
    <xf numFmtId="0" fontId="22" fillId="3" borderId="0" xfId="2" applyFont="1" applyFill="1" applyAlignment="1">
      <alignment vertical="center"/>
    </xf>
    <xf numFmtId="0" fontId="18" fillId="0" borderId="0" xfId="2" applyFont="1" applyAlignment="1">
      <alignment horizontal="center"/>
    </xf>
    <xf numFmtId="0" fontId="14" fillId="0" borderId="0" xfId="2" applyFont="1" applyAlignment="1">
      <alignment horizontal="left" vertical="center" wrapText="1"/>
    </xf>
    <xf numFmtId="0" fontId="18" fillId="0" borderId="0" xfId="2" applyFont="1" applyAlignment="1">
      <alignment horizontal="center" vertical="center" wrapText="1"/>
    </xf>
    <xf numFmtId="170" fontId="14" fillId="0" borderId="1" xfId="2" applyNumberFormat="1" applyFont="1" applyBorder="1" applyAlignment="1">
      <alignment horizontal="center" vertical="center"/>
    </xf>
    <xf numFmtId="172" fontId="12" fillId="0" borderId="1" xfId="2" applyNumberFormat="1" applyBorder="1" applyAlignment="1">
      <alignment horizontal="center" vertical="center"/>
    </xf>
    <xf numFmtId="0" fontId="12" fillId="0" borderId="6" xfId="2" applyBorder="1" applyAlignment="1">
      <alignment horizontal="left" vertical="center" wrapText="1"/>
    </xf>
    <xf numFmtId="0" fontId="12" fillId="0" borderId="7" xfId="2" applyBorder="1" applyAlignment="1">
      <alignment horizontal="left" vertical="center"/>
    </xf>
    <xf numFmtId="166" fontId="12" fillId="0" borderId="1" xfId="2" applyNumberFormat="1" applyBorder="1" applyAlignment="1">
      <alignment horizontal="center" vertical="center"/>
    </xf>
    <xf numFmtId="0" fontId="12" fillId="0" borderId="0" xfId="2" applyAlignment="1">
      <alignment horizontal="left" vertical="center" wrapText="1"/>
    </xf>
    <xf numFmtId="166" fontId="22" fillId="3" borderId="0" xfId="2" applyNumberFormat="1" applyFont="1" applyFill="1"/>
    <xf numFmtId="4" fontId="12" fillId="0" borderId="13" xfId="2" applyNumberFormat="1" applyBorder="1" applyAlignment="1">
      <alignment horizontal="center" vertical="center"/>
    </xf>
    <xf numFmtId="166" fontId="12" fillId="0" borderId="13" xfId="2" applyNumberFormat="1" applyBorder="1" applyAlignment="1">
      <alignment horizontal="right" vertical="center"/>
    </xf>
    <xf numFmtId="0" fontId="22" fillId="0" borderId="0" xfId="2" applyFont="1"/>
    <xf numFmtId="166" fontId="12" fillId="3" borderId="0" xfId="2" applyNumberFormat="1" applyFill="1"/>
    <xf numFmtId="4" fontId="12" fillId="0" borderId="18" xfId="2" applyNumberFormat="1" applyBorder="1" applyAlignment="1">
      <alignment horizontal="center" vertical="center"/>
    </xf>
    <xf numFmtId="0" fontId="12" fillId="0" borderId="18" xfId="2" applyBorder="1" applyAlignment="1">
      <alignment horizontal="center" vertical="center"/>
    </xf>
    <xf numFmtId="166" fontId="12" fillId="0" borderId="17" xfId="2" applyNumberFormat="1" applyBorder="1" applyAlignment="1">
      <alignment horizontal="right" vertical="center"/>
    </xf>
    <xf numFmtId="0" fontId="12" fillId="0" borderId="18" xfId="2" applyBorder="1" applyAlignment="1">
      <alignment vertical="center"/>
    </xf>
    <xf numFmtId="4" fontId="12" fillId="0" borderId="20" xfId="2" applyNumberFormat="1" applyBorder="1" applyAlignment="1">
      <alignment horizontal="center" vertical="center"/>
    </xf>
    <xf numFmtId="0" fontId="12" fillId="0" borderId="20" xfId="2" applyBorder="1" applyAlignment="1">
      <alignment horizontal="center" vertical="center"/>
    </xf>
    <xf numFmtId="166" fontId="12" fillId="0" borderId="5" xfId="2" applyNumberFormat="1" applyBorder="1" applyAlignment="1">
      <alignment horizontal="right" vertical="center"/>
    </xf>
    <xf numFmtId="0" fontId="12" fillId="0" borderId="20" xfId="2" applyBorder="1" applyAlignment="1">
      <alignment vertical="center"/>
    </xf>
    <xf numFmtId="0" fontId="12" fillId="0" borderId="4" xfId="2" applyBorder="1" applyAlignment="1">
      <alignment horizontal="center" vertical="center"/>
    </xf>
    <xf numFmtId="4" fontId="12" fillId="0" borderId="5" xfId="2" applyNumberFormat="1" applyBorder="1" applyAlignment="1">
      <alignment horizontal="center" vertical="center"/>
    </xf>
    <xf numFmtId="0" fontId="12" fillId="0" borderId="5" xfId="2" applyBorder="1" applyAlignment="1">
      <alignment horizontal="center" vertical="center"/>
    </xf>
    <xf numFmtId="0" fontId="12" fillId="0" borderId="5" xfId="2" applyBorder="1" applyAlignment="1">
      <alignment vertical="center"/>
    </xf>
    <xf numFmtId="0" fontId="12" fillId="0" borderId="0" xfId="2" applyAlignment="1">
      <alignment horizontal="left"/>
    </xf>
    <xf numFmtId="1" fontId="12" fillId="0" borderId="0" xfId="2" applyNumberFormat="1" applyAlignment="1">
      <alignment vertical="center"/>
    </xf>
    <xf numFmtId="0" fontId="12" fillId="0" borderId="5" xfId="2" applyBorder="1" applyAlignment="1">
      <alignment horizontal="center"/>
    </xf>
    <xf numFmtId="166" fontId="12" fillId="0" borderId="0" xfId="2" applyNumberFormat="1" applyAlignment="1">
      <alignment vertical="center"/>
    </xf>
    <xf numFmtId="166" fontId="12" fillId="0" borderId="4" xfId="2" applyNumberFormat="1" applyBorder="1" applyAlignment="1">
      <alignment horizontal="right" vertical="center"/>
    </xf>
    <xf numFmtId="0" fontId="18" fillId="0" borderId="1" xfId="2" applyFont="1" applyBorder="1" applyAlignment="1">
      <alignment horizontal="center" vertical="center" wrapText="1"/>
    </xf>
    <xf numFmtId="0" fontId="18" fillId="0" borderId="1" xfId="2" applyFont="1" applyBorder="1" applyAlignment="1">
      <alignment horizontal="left" vertical="center"/>
    </xf>
    <xf numFmtId="0" fontId="18" fillId="0" borderId="1" xfId="2" applyFont="1" applyBorder="1" applyAlignment="1">
      <alignment horizontal="center" vertical="center"/>
    </xf>
    <xf numFmtId="0" fontId="15" fillId="0" borderId="0" xfId="2" applyFont="1" applyAlignment="1">
      <alignment horizontal="centerContinuous"/>
    </xf>
    <xf numFmtId="0" fontId="16" fillId="0" borderId="0" xfId="2" applyFont="1" applyAlignment="1">
      <alignment horizontal="center"/>
    </xf>
    <xf numFmtId="0" fontId="22" fillId="0" borderId="13" xfId="2" applyFont="1" applyBorder="1" applyAlignment="1">
      <alignment horizontal="center" vertical="center"/>
    </xf>
    <xf numFmtId="0" fontId="12" fillId="15" borderId="1" xfId="2" applyFill="1" applyBorder="1" applyAlignment="1">
      <alignment horizontal="center"/>
    </xf>
    <xf numFmtId="0" fontId="0" fillId="0" borderId="0" xfId="0" pivotButton="1" applyAlignment="1">
      <alignment horizontal="center" vertical="center"/>
    </xf>
    <xf numFmtId="166" fontId="12" fillId="0" borderId="4" xfId="2" applyNumberFormat="1" applyBorder="1" applyAlignment="1">
      <alignment horizontal="center" vertical="center"/>
    </xf>
    <xf numFmtId="0" fontId="22" fillId="3" borderId="0" xfId="2" applyFont="1" applyFill="1" applyAlignment="1">
      <alignment horizontal="center" vertical="center"/>
    </xf>
    <xf numFmtId="166" fontId="12" fillId="0" borderId="0" xfId="2" applyNumberFormat="1" applyAlignment="1">
      <alignment horizontal="center" vertical="center"/>
    </xf>
    <xf numFmtId="166" fontId="12" fillId="0" borderId="5" xfId="2" applyNumberFormat="1" applyBorder="1" applyAlignment="1">
      <alignment horizontal="center" vertical="center"/>
    </xf>
    <xf numFmtId="1" fontId="12" fillId="0" borderId="0" xfId="2" applyNumberFormat="1" applyAlignment="1">
      <alignment horizontal="center" vertical="center"/>
    </xf>
    <xf numFmtId="166" fontId="12" fillId="0" borderId="17" xfId="2" applyNumberFormat="1" applyBorder="1" applyAlignment="1">
      <alignment horizontal="center" vertical="center"/>
    </xf>
    <xf numFmtId="0" fontId="22" fillId="0" borderId="0" xfId="2" applyFont="1" applyAlignment="1">
      <alignment horizontal="center" vertical="center"/>
    </xf>
    <xf numFmtId="166" fontId="22" fillId="3" borderId="0" xfId="2" applyNumberFormat="1" applyFont="1" applyFill="1" applyAlignment="1">
      <alignment horizontal="center" vertical="center"/>
    </xf>
    <xf numFmtId="166" fontId="12" fillId="3" borderId="0" xfId="2" applyNumberFormat="1" applyFill="1" applyAlignment="1">
      <alignment horizontal="center" vertical="center"/>
    </xf>
    <xf numFmtId="0" fontId="0" fillId="0" borderId="0" xfId="0" applyAlignment="1">
      <alignment vertical="top"/>
    </xf>
    <xf numFmtId="0" fontId="11" fillId="0" borderId="22" xfId="4" applyBorder="1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2" fillId="3" borderId="0" xfId="2" applyFill="1" applyAlignment="1">
      <alignment vertical="center"/>
    </xf>
    <xf numFmtId="0" fontId="26" fillId="3" borderId="1" xfId="2" applyFont="1" applyFill="1" applyBorder="1" applyAlignment="1">
      <alignment horizontal="center" vertical="center"/>
    </xf>
    <xf numFmtId="166" fontId="12" fillId="0" borderId="13" xfId="2" applyNumberFormat="1" applyBorder="1" applyAlignment="1">
      <alignment horizontal="center" vertical="center"/>
    </xf>
    <xf numFmtId="0" fontId="12" fillId="0" borderId="13" xfId="2" applyBorder="1" applyAlignment="1">
      <alignment horizontal="center" vertical="center"/>
    </xf>
    <xf numFmtId="0" fontId="12" fillId="0" borderId="23" xfId="2" applyBorder="1" applyAlignment="1">
      <alignment horizontal="center" vertical="center"/>
    </xf>
    <xf numFmtId="166" fontId="12" fillId="0" borderId="20" xfId="2" applyNumberFormat="1" applyBorder="1" applyAlignment="1">
      <alignment horizontal="center" vertical="center"/>
    </xf>
    <xf numFmtId="4" fontId="12" fillId="0" borderId="23" xfId="2" applyNumberFormat="1" applyBorder="1" applyAlignment="1">
      <alignment horizontal="center" vertical="center"/>
    </xf>
    <xf numFmtId="166" fontId="12" fillId="0" borderId="23" xfId="1" applyNumberFormat="1" applyFont="1" applyFill="1" applyBorder="1" applyAlignment="1">
      <alignment horizontal="center" vertical="center"/>
    </xf>
    <xf numFmtId="3" fontId="12" fillId="0" borderId="0" xfId="2" applyNumberFormat="1"/>
    <xf numFmtId="0" fontId="26" fillId="15" borderId="1" xfId="2" applyFont="1" applyFill="1" applyBorder="1" applyAlignment="1">
      <alignment horizontal="center" vertical="center"/>
    </xf>
    <xf numFmtId="0" fontId="12" fillId="0" borderId="21" xfId="2" applyBorder="1" applyAlignment="1">
      <alignment horizontal="center" vertical="center"/>
    </xf>
    <xf numFmtId="166" fontId="12" fillId="0" borderId="21" xfId="2" applyNumberFormat="1" applyBorder="1" applyAlignment="1">
      <alignment horizontal="center" vertical="center"/>
    </xf>
    <xf numFmtId="4" fontId="12" fillId="0" borderId="21" xfId="2" applyNumberFormat="1" applyBorder="1" applyAlignment="1">
      <alignment horizontal="center" vertical="center"/>
    </xf>
    <xf numFmtId="166" fontId="12" fillId="0" borderId="21" xfId="1" applyNumberFormat="1" applyFont="1" applyFill="1" applyBorder="1" applyAlignment="1">
      <alignment horizontal="center" vertical="center"/>
    </xf>
    <xf numFmtId="166" fontId="12" fillId="0" borderId="18" xfId="2" applyNumberFormat="1" applyBorder="1" applyAlignment="1">
      <alignment horizontal="center" vertical="center"/>
    </xf>
    <xf numFmtId="167" fontId="27" fillId="0" borderId="1" xfId="2" applyNumberFormat="1" applyFont="1" applyBorder="1" applyAlignment="1">
      <alignment horizontal="center" vertical="center"/>
    </xf>
    <xf numFmtId="0" fontId="12" fillId="0" borderId="8" xfId="2" applyBorder="1" applyAlignment="1">
      <alignment horizontal="center" vertical="center"/>
    </xf>
    <xf numFmtId="4" fontId="27" fillId="0" borderId="8" xfId="2" applyNumberFormat="1" applyFont="1" applyBorder="1" applyAlignment="1">
      <alignment horizontal="center" vertical="center"/>
    </xf>
    <xf numFmtId="167" fontId="12" fillId="0" borderId="0" xfId="2" applyNumberFormat="1" applyAlignment="1">
      <alignment vertical="center"/>
    </xf>
    <xf numFmtId="0" fontId="12" fillId="0" borderId="17" xfId="2" applyBorder="1" applyAlignment="1">
      <alignment horizontal="center" vertical="center"/>
    </xf>
    <xf numFmtId="166" fontId="12" fillId="0" borderId="0" xfId="2" applyNumberFormat="1"/>
    <xf numFmtId="0" fontId="12" fillId="12" borderId="0" xfId="2" applyFill="1" applyAlignment="1">
      <alignment vertical="center"/>
    </xf>
    <xf numFmtId="0" fontId="0" fillId="17" borderId="0" xfId="0" applyFill="1" applyAlignment="1">
      <alignment vertical="center"/>
    </xf>
    <xf numFmtId="0" fontId="12" fillId="17" borderId="0" xfId="2" applyFill="1" applyAlignment="1">
      <alignment vertical="center"/>
    </xf>
    <xf numFmtId="0" fontId="11" fillId="0" borderId="1" xfId="4" applyBorder="1" applyAlignment="1">
      <alignment horizontal="center" vertical="center" wrapText="1"/>
    </xf>
    <xf numFmtId="0" fontId="8" fillId="0" borderId="0" xfId="17" applyAlignment="1">
      <alignment horizontal="center" vertical="center" wrapText="1"/>
    </xf>
    <xf numFmtId="0" fontId="12" fillId="3" borderId="0" xfId="2" applyFill="1" applyAlignment="1">
      <alignment horizontal="center" vertical="center"/>
    </xf>
    <xf numFmtId="14" fontId="12" fillId="3" borderId="0" xfId="2" applyNumberFormat="1" applyFill="1" applyAlignment="1">
      <alignment horizontal="center" vertical="center"/>
    </xf>
    <xf numFmtId="14" fontId="26" fillId="15" borderId="1" xfId="2" applyNumberFormat="1" applyFont="1" applyFill="1" applyBorder="1" applyAlignment="1">
      <alignment horizontal="center" vertical="center"/>
    </xf>
    <xf numFmtId="14" fontId="26" fillId="3" borderId="1" xfId="2" applyNumberFormat="1" applyFont="1" applyFill="1" applyBorder="1" applyAlignment="1">
      <alignment horizontal="center" vertical="center"/>
    </xf>
    <xf numFmtId="0" fontId="12" fillId="3" borderId="1" xfId="2" quotePrefix="1" applyFill="1" applyBorder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174" fontId="12" fillId="0" borderId="0" xfId="2" applyNumberFormat="1" applyAlignment="1">
      <alignment horizontal="center" vertical="center"/>
    </xf>
    <xf numFmtId="0" fontId="0" fillId="18" borderId="0" xfId="0" applyFill="1"/>
    <xf numFmtId="3" fontId="0" fillId="18" borderId="0" xfId="0" applyNumberFormat="1" applyFill="1"/>
    <xf numFmtId="0" fontId="12" fillId="18" borderId="0" xfId="2" applyFill="1"/>
    <xf numFmtId="0" fontId="12" fillId="15" borderId="1" xfId="2" applyFill="1" applyBorder="1" applyAlignment="1">
      <alignment horizontal="center" vertical="center" wrapText="1"/>
    </xf>
    <xf numFmtId="0" fontId="26" fillId="16" borderId="1" xfId="2" applyFont="1" applyFill="1" applyBorder="1" applyAlignment="1">
      <alignment horizontal="center" vertical="center"/>
    </xf>
    <xf numFmtId="175" fontId="14" fillId="0" borderId="1" xfId="2" applyNumberFormat="1" applyFont="1" applyBorder="1" applyAlignment="1">
      <alignment horizontal="center" vertical="center"/>
    </xf>
    <xf numFmtId="175" fontId="12" fillId="0" borderId="1" xfId="2" applyNumberFormat="1" applyBorder="1" applyAlignment="1">
      <alignment horizontal="center" vertical="center"/>
    </xf>
    <xf numFmtId="0" fontId="26" fillId="0" borderId="1" xfId="2" applyFont="1" applyBorder="1" applyAlignment="1">
      <alignment horizontal="center" vertical="center"/>
    </xf>
    <xf numFmtId="0" fontId="12" fillId="19" borderId="1" xfId="2" applyFill="1" applyBorder="1" applyAlignment="1">
      <alignment horizontal="center" vertical="center"/>
    </xf>
    <xf numFmtId="14" fontId="12" fillId="19" borderId="1" xfId="2" applyNumberFormat="1" applyFill="1" applyBorder="1" applyAlignment="1">
      <alignment horizontal="center" vertical="center"/>
    </xf>
    <xf numFmtId="14" fontId="12" fillId="0" borderId="1" xfId="2" applyNumberFormat="1" applyBorder="1" applyAlignment="1">
      <alignment horizontal="center" vertical="center" wrapText="1"/>
    </xf>
    <xf numFmtId="0" fontId="26" fillId="19" borderId="1" xfId="2" applyFont="1" applyFill="1" applyBorder="1" applyAlignment="1">
      <alignment horizontal="center" vertical="center"/>
    </xf>
    <xf numFmtId="166" fontId="12" fillId="0" borderId="1" xfId="1" applyNumberFormat="1" applyFont="1" applyFill="1" applyBorder="1" applyAlignment="1">
      <alignment horizontal="center" vertical="center"/>
    </xf>
    <xf numFmtId="4" fontId="12" fillId="0" borderId="1" xfId="2" applyNumberFormat="1" applyBorder="1" applyAlignment="1">
      <alignment horizontal="center" vertical="center"/>
    </xf>
    <xf numFmtId="3" fontId="12" fillId="0" borderId="0" xfId="2" applyNumberFormat="1" applyAlignment="1">
      <alignment horizontal="center" vertical="center"/>
    </xf>
    <xf numFmtId="0" fontId="12" fillId="20" borderId="1" xfId="2" applyFill="1" applyBorder="1" applyAlignment="1">
      <alignment horizontal="center" vertical="center"/>
    </xf>
    <xf numFmtId="14" fontId="12" fillId="20" borderId="1" xfId="2" applyNumberFormat="1" applyFill="1" applyBorder="1" applyAlignment="1">
      <alignment horizontal="center" vertical="center"/>
    </xf>
    <xf numFmtId="0" fontId="26" fillId="20" borderId="1" xfId="2" applyFont="1" applyFill="1" applyBorder="1" applyAlignment="1">
      <alignment horizontal="center" vertical="center"/>
    </xf>
    <xf numFmtId="14" fontId="12" fillId="20" borderId="1" xfId="2" applyNumberFormat="1" applyFill="1" applyBorder="1" applyAlignment="1">
      <alignment horizontal="center" vertical="center" wrapText="1"/>
    </xf>
    <xf numFmtId="3" fontId="0" fillId="0" borderId="0" xfId="0" applyNumberFormat="1"/>
    <xf numFmtId="0" fontId="14" fillId="15" borderId="1" xfId="2" applyFont="1" applyFill="1" applyBorder="1" applyAlignment="1">
      <alignment horizontal="center" vertical="center"/>
    </xf>
    <xf numFmtId="14" fontId="12" fillId="3" borderId="1" xfId="2" applyNumberFormat="1" applyFill="1" applyBorder="1" applyAlignment="1">
      <alignment horizontal="center" vertical="center" wrapText="1"/>
    </xf>
    <xf numFmtId="0" fontId="12" fillId="0" borderId="1" xfId="2" quotePrefix="1" applyBorder="1" applyAlignment="1">
      <alignment horizontal="center" vertical="center"/>
    </xf>
    <xf numFmtId="0" fontId="12" fillId="0" borderId="0" xfId="6" applyFont="1" applyFill="1" applyBorder="1"/>
    <xf numFmtId="3" fontId="26" fillId="0" borderId="1" xfId="2" applyNumberFormat="1" applyFont="1" applyBorder="1" applyAlignment="1">
      <alignment horizontal="center" vertical="center"/>
    </xf>
    <xf numFmtId="0" fontId="12" fillId="7" borderId="1" xfId="2" applyFill="1" applyBorder="1" applyAlignment="1">
      <alignment horizontal="center" vertical="center"/>
    </xf>
    <xf numFmtId="14" fontId="12" fillId="7" borderId="1" xfId="2" applyNumberFormat="1" applyFill="1" applyBorder="1" applyAlignment="1">
      <alignment horizontal="center" vertical="center"/>
    </xf>
    <xf numFmtId="3" fontId="12" fillId="7" borderId="1" xfId="2" applyNumberFormat="1" applyFill="1" applyBorder="1" applyAlignment="1">
      <alignment horizontal="center" vertical="center"/>
    </xf>
    <xf numFmtId="0" fontId="26" fillId="7" borderId="1" xfId="2" applyFont="1" applyFill="1" applyBorder="1" applyAlignment="1">
      <alignment horizontal="center" vertical="center"/>
    </xf>
    <xf numFmtId="3" fontId="26" fillId="7" borderId="1" xfId="2" applyNumberFormat="1" applyFont="1" applyFill="1" applyBorder="1" applyAlignment="1">
      <alignment horizontal="center" vertical="center"/>
    </xf>
    <xf numFmtId="3" fontId="26" fillId="3" borderId="1" xfId="2" applyNumberFormat="1" applyFont="1" applyFill="1" applyBorder="1" applyAlignment="1">
      <alignment horizontal="center" vertical="center"/>
    </xf>
    <xf numFmtId="3" fontId="12" fillId="3" borderId="1" xfId="2" applyNumberFormat="1" applyFill="1" applyBorder="1" applyAlignment="1">
      <alignment horizontal="center" vertical="center"/>
    </xf>
    <xf numFmtId="0" fontId="12" fillId="10" borderId="1" xfId="2" applyFill="1" applyBorder="1" applyAlignment="1">
      <alignment horizontal="center" vertical="center"/>
    </xf>
    <xf numFmtId="14" fontId="12" fillId="10" borderId="1" xfId="2" applyNumberFormat="1" applyFill="1" applyBorder="1" applyAlignment="1">
      <alignment horizontal="center" vertical="center"/>
    </xf>
    <xf numFmtId="0" fontId="26" fillId="10" borderId="1" xfId="2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12" fillId="0" borderId="0" xfId="6" applyFont="1" applyFill="1" applyBorder="1" applyAlignment="1">
      <alignment horizontal="center"/>
    </xf>
    <xf numFmtId="174" fontId="12" fillId="0" borderId="0" xfId="2" applyNumberFormat="1"/>
    <xf numFmtId="174" fontId="22" fillId="0" borderId="0" xfId="2" applyNumberFormat="1" applyFont="1" applyAlignment="1">
      <alignment horizontal="center"/>
    </xf>
    <xf numFmtId="166" fontId="14" fillId="0" borderId="21" xfId="1" applyNumberFormat="1" applyFont="1" applyFill="1" applyBorder="1" applyAlignment="1">
      <alignment horizontal="center" vertical="center"/>
    </xf>
    <xf numFmtId="0" fontId="14" fillId="0" borderId="0" xfId="2" applyFont="1"/>
    <xf numFmtId="0" fontId="32" fillId="0" borderId="0" xfId="2" applyFont="1" applyAlignment="1">
      <alignment horizontal="center"/>
    </xf>
    <xf numFmtId="0" fontId="33" fillId="0" borderId="0" xfId="2" applyFont="1" applyAlignment="1">
      <alignment horizontal="centerContinuous"/>
    </xf>
    <xf numFmtId="174" fontId="22" fillId="0" borderId="0" xfId="2" applyNumberFormat="1" applyFont="1" applyAlignment="1">
      <alignment horizontal="center" vertical="center"/>
    </xf>
    <xf numFmtId="0" fontId="22" fillId="0" borderId="0" xfId="2" applyFont="1" applyAlignment="1">
      <alignment vertical="center"/>
    </xf>
    <xf numFmtId="0" fontId="34" fillId="0" borderId="0" xfId="2" applyFont="1" applyAlignment="1">
      <alignment horizontal="center"/>
    </xf>
    <xf numFmtId="4" fontId="22" fillId="0" borderId="0" xfId="2" applyNumberFormat="1" applyFont="1"/>
    <xf numFmtId="165" fontId="12" fillId="0" borderId="1" xfId="1" applyFont="1" applyBorder="1" applyAlignment="1">
      <alignment horizontal="center" vertical="center"/>
    </xf>
    <xf numFmtId="166" fontId="14" fillId="0" borderId="0" xfId="1" applyNumberFormat="1" applyFont="1" applyFill="1" applyBorder="1" applyAlignment="1">
      <alignment horizontal="center" vertical="center"/>
    </xf>
    <xf numFmtId="4" fontId="14" fillId="0" borderId="24" xfId="0" applyNumberFormat="1" applyFont="1" applyBorder="1" applyAlignment="1">
      <alignment horizontal="center" vertical="center"/>
    </xf>
    <xf numFmtId="166" fontId="12" fillId="0" borderId="8" xfId="2" applyNumberFormat="1" applyBorder="1" applyAlignment="1">
      <alignment horizontal="center" vertical="center"/>
    </xf>
    <xf numFmtId="166" fontId="14" fillId="21" borderId="1" xfId="1" applyNumberFormat="1" applyFont="1" applyFill="1" applyBorder="1" applyAlignment="1">
      <alignment horizontal="center" vertical="center"/>
    </xf>
    <xf numFmtId="9" fontId="12" fillId="0" borderId="16" xfId="26" applyFont="1" applyFill="1" applyBorder="1" applyAlignment="1">
      <alignment vertical="center"/>
    </xf>
    <xf numFmtId="9" fontId="12" fillId="0" borderId="1" xfId="26" applyFont="1" applyFill="1" applyBorder="1" applyAlignment="1">
      <alignment vertical="center"/>
    </xf>
    <xf numFmtId="0" fontId="12" fillId="0" borderId="1" xfId="0" applyFont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9" fontId="12" fillId="0" borderId="16" xfId="14" applyFont="1" applyFill="1" applyBorder="1" applyAlignment="1">
      <alignment vertical="center"/>
    </xf>
    <xf numFmtId="176" fontId="12" fillId="0" borderId="0" xfId="2" applyNumberFormat="1" applyAlignment="1">
      <alignment horizontal="center"/>
    </xf>
    <xf numFmtId="14" fontId="12" fillId="9" borderId="1" xfId="2" applyNumberFormat="1" applyFill="1" applyBorder="1" applyAlignment="1">
      <alignment horizontal="center" vertical="center"/>
    </xf>
    <xf numFmtId="0" fontId="12" fillId="9" borderId="1" xfId="2" applyFill="1" applyBorder="1" applyAlignment="1">
      <alignment horizontal="center"/>
    </xf>
    <xf numFmtId="1" fontId="12" fillId="9" borderId="1" xfId="2" applyNumberFormat="1" applyFill="1" applyBorder="1" applyAlignment="1">
      <alignment horizontal="center"/>
    </xf>
    <xf numFmtId="0" fontId="12" fillId="12" borderId="1" xfId="2" applyFill="1" applyBorder="1" applyAlignment="1">
      <alignment horizontal="center" vertical="center"/>
    </xf>
    <xf numFmtId="14" fontId="12" fillId="12" borderId="1" xfId="2" applyNumberFormat="1" applyFill="1" applyBorder="1" applyAlignment="1">
      <alignment horizontal="center" vertical="center"/>
    </xf>
    <xf numFmtId="0" fontId="12" fillId="12" borderId="1" xfId="2" applyFill="1" applyBorder="1" applyAlignment="1">
      <alignment horizontal="center"/>
    </xf>
    <xf numFmtId="1" fontId="12" fillId="12" borderId="1" xfId="2" applyNumberFormat="1" applyFill="1" applyBorder="1" applyAlignment="1">
      <alignment horizontal="center"/>
    </xf>
    <xf numFmtId="1" fontId="12" fillId="0" borderId="1" xfId="2" applyNumberFormat="1" applyBorder="1" applyAlignment="1">
      <alignment horizontal="center"/>
    </xf>
    <xf numFmtId="0" fontId="12" fillId="7" borderId="1" xfId="2" applyFill="1" applyBorder="1" applyAlignment="1">
      <alignment horizontal="center"/>
    </xf>
    <xf numFmtId="1" fontId="12" fillId="7" borderId="1" xfId="2" applyNumberFormat="1" applyFill="1" applyBorder="1" applyAlignment="1">
      <alignment horizontal="center"/>
    </xf>
    <xf numFmtId="165" fontId="12" fillId="0" borderId="0" xfId="1" applyFont="1" applyBorder="1" applyAlignment="1">
      <alignment horizontal="center" vertical="center"/>
    </xf>
    <xf numFmtId="9" fontId="12" fillId="21" borderId="1" xfId="26" applyFont="1" applyFill="1" applyBorder="1" applyAlignment="1">
      <alignment vertical="center"/>
    </xf>
    <xf numFmtId="0" fontId="6" fillId="0" borderId="1" xfId="27" applyBorder="1" applyAlignment="1">
      <alignment horizontal="center" vertical="center" wrapText="1"/>
    </xf>
    <xf numFmtId="0" fontId="22" fillId="0" borderId="1" xfId="2" applyFont="1" applyBorder="1" applyAlignment="1">
      <alignment horizontal="center" vertical="center"/>
    </xf>
    <xf numFmtId="4" fontId="14" fillId="0" borderId="24" xfId="2" applyNumberFormat="1" applyFont="1" applyBorder="1" applyAlignment="1">
      <alignment horizontal="center" vertical="center"/>
    </xf>
    <xf numFmtId="9" fontId="12" fillId="21" borderId="1" xfId="14" applyFont="1" applyFill="1" applyBorder="1" applyAlignment="1">
      <alignment vertical="center"/>
    </xf>
    <xf numFmtId="0" fontId="12" fillId="0" borderId="19" xfId="2" applyBorder="1" applyAlignment="1">
      <alignment vertical="center"/>
    </xf>
    <xf numFmtId="14" fontId="12" fillId="0" borderId="1" xfId="2" applyNumberFormat="1" applyBorder="1" applyAlignment="1">
      <alignment horizontal="center"/>
    </xf>
    <xf numFmtId="44" fontId="0" fillId="0" borderId="0" xfId="0" applyNumberFormat="1"/>
    <xf numFmtId="0" fontId="12" fillId="0" borderId="1" xfId="28" applyBorder="1" applyAlignment="1">
      <alignment horizontal="center" vertical="center"/>
    </xf>
    <xf numFmtId="0" fontId="12" fillId="0" borderId="4" xfId="28" applyBorder="1" applyAlignment="1">
      <alignment vertical="center"/>
    </xf>
    <xf numFmtId="0" fontId="12" fillId="0" borderId="5" xfId="28" applyBorder="1" applyAlignment="1">
      <alignment vertical="center"/>
    </xf>
    <xf numFmtId="0" fontId="12" fillId="0" borderId="19" xfId="28" applyBorder="1" applyAlignment="1">
      <alignment vertical="center"/>
    </xf>
    <xf numFmtId="0" fontId="12" fillId="0" borderId="23" xfId="28" applyBorder="1" applyAlignment="1">
      <alignment vertical="center"/>
    </xf>
    <xf numFmtId="0" fontId="12" fillId="0" borderId="25" xfId="28" applyBorder="1" applyAlignment="1">
      <alignment vertical="center"/>
    </xf>
    <xf numFmtId="0" fontId="12" fillId="0" borderId="26" xfId="28" applyBorder="1" applyAlignment="1">
      <alignment vertical="center"/>
    </xf>
    <xf numFmtId="0" fontId="12" fillId="0" borderId="27" xfId="28" applyBorder="1" applyAlignment="1">
      <alignment vertical="center"/>
    </xf>
    <xf numFmtId="0" fontId="12" fillId="0" borderId="1" xfId="2" applyBorder="1" applyAlignment="1">
      <alignment horizontal="left" vertical="center"/>
    </xf>
    <xf numFmtId="0" fontId="35" fillId="0" borderId="0" xfId="0" applyFont="1" applyAlignment="1">
      <alignment horizontal="left"/>
    </xf>
    <xf numFmtId="3" fontId="12" fillId="0" borderId="0" xfId="2" applyNumberFormat="1" applyAlignment="1">
      <alignment horizontal="center"/>
    </xf>
    <xf numFmtId="175" fontId="12" fillId="0" borderId="0" xfId="2" applyNumberFormat="1"/>
    <xf numFmtId="3" fontId="12" fillId="0" borderId="1" xfId="2" applyNumberFormat="1" applyBorder="1" applyAlignment="1">
      <alignment horizontal="center" vertical="center"/>
    </xf>
    <xf numFmtId="0" fontId="35" fillId="0" borderId="1" xfId="2" applyFont="1" applyBorder="1" applyAlignment="1">
      <alignment horizontal="center"/>
    </xf>
    <xf numFmtId="0" fontId="12" fillId="0" borderId="1" xfId="28" applyBorder="1" applyAlignment="1">
      <alignment vertical="center"/>
    </xf>
    <xf numFmtId="0" fontId="39" fillId="0" borderId="28" xfId="0" applyFont="1" applyBorder="1" applyAlignment="1">
      <alignment horizontal="center" vertical="center"/>
    </xf>
    <xf numFmtId="14" fontId="39" fillId="0" borderId="29" xfId="0" applyNumberFormat="1" applyFont="1" applyBorder="1" applyAlignment="1">
      <alignment horizontal="center" vertical="center"/>
    </xf>
    <xf numFmtId="0" fontId="39" fillId="0" borderId="29" xfId="0" applyFont="1" applyBorder="1" applyAlignment="1">
      <alignment horizontal="center" vertical="center"/>
    </xf>
    <xf numFmtId="0" fontId="14" fillId="0" borderId="1" xfId="2" applyFont="1" applyBorder="1" applyAlignment="1">
      <alignment horizontal="left" vertical="center"/>
    </xf>
    <xf numFmtId="0" fontId="39" fillId="0" borderId="28" xfId="2" applyFont="1" applyBorder="1" applyAlignment="1">
      <alignment horizontal="center" vertical="center"/>
    </xf>
    <xf numFmtId="14" fontId="39" fillId="0" borderId="29" xfId="2" applyNumberFormat="1" applyFont="1" applyBorder="1" applyAlignment="1">
      <alignment horizontal="center" vertical="center"/>
    </xf>
    <xf numFmtId="0" fontId="39" fillId="0" borderId="29" xfId="2" applyFont="1" applyBorder="1" applyAlignment="1">
      <alignment horizontal="center" vertical="center"/>
    </xf>
    <xf numFmtId="0" fontId="12" fillId="0" borderId="0" xfId="0" applyFont="1" applyAlignment="1">
      <alignment horizontal="left"/>
    </xf>
    <xf numFmtId="0" fontId="27" fillId="0" borderId="1" xfId="2" applyFont="1" applyBorder="1" applyAlignment="1">
      <alignment vertical="center"/>
    </xf>
    <xf numFmtId="0" fontId="2" fillId="0" borderId="1" xfId="49" applyBorder="1" applyAlignment="1">
      <alignment horizontal="center" vertical="center" wrapText="1"/>
    </xf>
    <xf numFmtId="0" fontId="22" fillId="0" borderId="0" xfId="28" applyFont="1"/>
    <xf numFmtId="0" fontId="12" fillId="0" borderId="0" xfId="28"/>
    <xf numFmtId="0" fontId="35" fillId="0" borderId="0" xfId="28" applyFont="1" applyAlignment="1">
      <alignment horizontal="left"/>
    </xf>
    <xf numFmtId="44" fontId="12" fillId="0" borderId="0" xfId="28" applyNumberFormat="1"/>
    <xf numFmtId="0" fontId="39" fillId="0" borderId="28" xfId="28" applyFont="1" applyBorder="1" applyAlignment="1">
      <alignment horizontal="center" vertical="center"/>
    </xf>
    <xf numFmtId="14" fontId="39" fillId="0" borderId="29" xfId="28" applyNumberFormat="1" applyFont="1" applyBorder="1" applyAlignment="1">
      <alignment horizontal="center" vertical="center"/>
    </xf>
    <xf numFmtId="0" fontId="39" fillId="0" borderId="29" xfId="28" applyFont="1" applyBorder="1" applyAlignment="1">
      <alignment horizontal="center" vertical="center"/>
    </xf>
    <xf numFmtId="0" fontId="12" fillId="0" borderId="0" xfId="28" applyAlignment="1">
      <alignment horizontal="left"/>
    </xf>
    <xf numFmtId="0" fontId="12" fillId="0" borderId="0" xfId="28" applyAlignment="1">
      <alignment horizontal="center" vertical="center"/>
    </xf>
    <xf numFmtId="3" fontId="12" fillId="0" borderId="0" xfId="28" applyNumberFormat="1"/>
    <xf numFmtId="176" fontId="18" fillId="0" borderId="0" xfId="2" applyNumberFormat="1" applyFont="1" applyAlignment="1">
      <alignment horizontal="center"/>
    </xf>
    <xf numFmtId="9" fontId="19" fillId="0" borderId="0" xfId="26" applyFont="1" applyFill="1" applyBorder="1" applyAlignment="1">
      <alignment horizontal="center"/>
    </xf>
    <xf numFmtId="164" fontId="42" fillId="0" borderId="1" xfId="56" applyFont="1" applyBorder="1" applyAlignment="1">
      <alignment vertical="center"/>
    </xf>
    <xf numFmtId="16" fontId="12" fillId="0" borderId="1" xfId="2" applyNumberFormat="1" applyBorder="1" applyAlignment="1">
      <alignment horizontal="center"/>
    </xf>
    <xf numFmtId="1" fontId="0" fillId="0" borderId="1" xfId="2" applyNumberFormat="1" applyFont="1" applyBorder="1" applyAlignment="1">
      <alignment horizontal="center"/>
    </xf>
    <xf numFmtId="0" fontId="0" fillId="0" borderId="1" xfId="2" applyFont="1" applyBorder="1" applyAlignment="1">
      <alignment horizontal="center" vertical="center"/>
    </xf>
    <xf numFmtId="14" fontId="0" fillId="0" borderId="1" xfId="2" applyNumberFormat="1" applyFont="1" applyBorder="1" applyAlignment="1">
      <alignment horizontal="center" vertical="center"/>
    </xf>
    <xf numFmtId="14" fontId="12" fillId="0" borderId="13" xfId="2" applyNumberFormat="1" applyBorder="1" applyAlignment="1">
      <alignment horizontal="center" vertical="center"/>
    </xf>
    <xf numFmtId="0" fontId="12" fillId="0" borderId="13" xfId="2" applyBorder="1" applyAlignment="1">
      <alignment horizontal="center"/>
    </xf>
    <xf numFmtId="1" fontId="12" fillId="0" borderId="13" xfId="2" applyNumberFormat="1" applyBorder="1" applyAlignment="1">
      <alignment horizontal="center"/>
    </xf>
    <xf numFmtId="0" fontId="39" fillId="0" borderId="1" xfId="2" applyFont="1" applyBorder="1" applyAlignment="1">
      <alignment horizontal="center" vertical="center"/>
    </xf>
    <xf numFmtId="14" fontId="39" fillId="0" borderId="1" xfId="2" applyNumberFormat="1" applyFont="1" applyBorder="1" applyAlignment="1">
      <alignment horizontal="center" vertical="center"/>
    </xf>
    <xf numFmtId="0" fontId="39" fillId="3" borderId="1" xfId="2" applyFont="1" applyFill="1" applyBorder="1" applyAlignment="1">
      <alignment horizontal="center" vertical="center"/>
    </xf>
    <xf numFmtId="0" fontId="0" fillId="0" borderId="1" xfId="0" applyBorder="1"/>
    <xf numFmtId="166" fontId="12" fillId="0" borderId="0" xfId="2" applyNumberFormat="1" applyAlignment="1">
      <alignment horizontal="center" vertical="center"/>
    </xf>
    <xf numFmtId="166" fontId="12" fillId="0" borderId="1" xfId="2" applyNumberFormat="1" applyBorder="1" applyAlignment="1">
      <alignment horizontal="center" vertical="center"/>
    </xf>
    <xf numFmtId="0" fontId="19" fillId="0" borderId="0" xfId="2" applyFont="1" applyAlignment="1">
      <alignment horizontal="center"/>
    </xf>
    <xf numFmtId="0" fontId="0" fillId="0" borderId="1" xfId="0" applyNumberFormat="1" applyBorder="1" applyAlignment="1">
      <alignment horizontal="center" vertical="center"/>
    </xf>
    <xf numFmtId="175" fontId="35" fillId="0" borderId="1" xfId="2" applyNumberFormat="1" applyFont="1" applyBorder="1" applyAlignment="1">
      <alignment horizontal="center" vertical="center"/>
    </xf>
    <xf numFmtId="0" fontId="35" fillId="0" borderId="0" xfId="0" applyFont="1"/>
    <xf numFmtId="4" fontId="35" fillId="0" borderId="0" xfId="0" applyNumberFormat="1" applyFont="1"/>
    <xf numFmtId="0" fontId="14" fillId="0" borderId="30" xfId="2" applyFont="1" applyBorder="1" applyAlignment="1">
      <alignment horizontal="center" vertical="center"/>
    </xf>
    <xf numFmtId="0" fontId="14" fillId="0" borderId="31" xfId="2" applyFont="1" applyBorder="1" applyAlignment="1">
      <alignment horizontal="center" vertical="center"/>
    </xf>
    <xf numFmtId="0" fontId="39" fillId="0" borderId="32" xfId="2" applyFont="1" applyBorder="1" applyAlignment="1">
      <alignment horizontal="center" vertical="center"/>
    </xf>
    <xf numFmtId="14" fontId="39" fillId="0" borderId="33" xfId="2" applyNumberFormat="1" applyFont="1" applyBorder="1" applyAlignment="1">
      <alignment horizontal="center" vertical="center"/>
    </xf>
    <xf numFmtId="0" fontId="39" fillId="12" borderId="29" xfId="2" applyFont="1" applyFill="1" applyBorder="1" applyAlignment="1">
      <alignment horizontal="center" vertical="center"/>
    </xf>
    <xf numFmtId="0" fontId="12" fillId="0" borderId="34" xfId="2" applyBorder="1" applyAlignment="1">
      <alignment horizontal="center"/>
    </xf>
    <xf numFmtId="0" fontId="12" fillId="0" borderId="31" xfId="2" applyBorder="1" applyAlignment="1">
      <alignment horizontal="center"/>
    </xf>
    <xf numFmtId="0" fontId="39" fillId="0" borderId="35" xfId="2" applyFont="1" applyBorder="1" applyAlignment="1">
      <alignment horizontal="center" vertical="center"/>
    </xf>
    <xf numFmtId="0" fontId="39" fillId="0" borderId="36" xfId="2" applyFont="1" applyBorder="1" applyAlignment="1">
      <alignment horizontal="center" vertical="center"/>
    </xf>
    <xf numFmtId="0" fontId="39" fillId="0" borderId="37" xfId="2" applyFont="1" applyBorder="1" applyAlignment="1">
      <alignment horizontal="center" vertical="center"/>
    </xf>
    <xf numFmtId="0" fontId="12" fillId="0" borderId="32" xfId="2" applyBorder="1" applyAlignment="1">
      <alignment horizontal="center"/>
    </xf>
    <xf numFmtId="14" fontId="39" fillId="0" borderId="38" xfId="2" applyNumberFormat="1" applyFont="1" applyBorder="1" applyAlignment="1">
      <alignment horizontal="center" vertical="center"/>
    </xf>
    <xf numFmtId="1" fontId="12" fillId="0" borderId="39" xfId="2" applyNumberFormat="1" applyBorder="1" applyAlignment="1">
      <alignment horizontal="center"/>
    </xf>
    <xf numFmtId="14" fontId="39" fillId="0" borderId="40" xfId="2" applyNumberFormat="1" applyFont="1" applyBorder="1" applyAlignment="1">
      <alignment horizontal="center" vertical="center"/>
    </xf>
    <xf numFmtId="0" fontId="39" fillId="0" borderId="41" xfId="2" applyFont="1" applyBorder="1" applyAlignment="1">
      <alignment horizontal="center" vertical="center"/>
    </xf>
    <xf numFmtId="0" fontId="39" fillId="0" borderId="42" xfId="2" applyFont="1" applyBorder="1" applyAlignment="1">
      <alignment horizontal="center" vertical="center"/>
    </xf>
    <xf numFmtId="0" fontId="12" fillId="0" borderId="43" xfId="2" applyBorder="1"/>
    <xf numFmtId="0" fontId="12" fillId="0" borderId="44" xfId="2" applyBorder="1" applyAlignment="1">
      <alignment horizontal="center"/>
    </xf>
    <xf numFmtId="164" fontId="12" fillId="0" borderId="1" xfId="56" applyFont="1" applyBorder="1" applyAlignment="1">
      <alignment vertical="center"/>
    </xf>
    <xf numFmtId="175" fontId="12" fillId="0" borderId="1" xfId="2" applyNumberFormat="1" applyFont="1" applyBorder="1" applyAlignment="1">
      <alignment horizontal="center" vertical="center"/>
    </xf>
    <xf numFmtId="4" fontId="12" fillId="0" borderId="0" xfId="0" quotePrefix="1" applyNumberFormat="1" applyFont="1" applyAlignment="1">
      <alignment horizontal="center"/>
    </xf>
    <xf numFmtId="4" fontId="13" fillId="0" borderId="0" xfId="0" quotePrefix="1" applyNumberFormat="1" applyFont="1" applyAlignment="1">
      <alignment horizontal="center"/>
    </xf>
    <xf numFmtId="4" fontId="13" fillId="0" borderId="2" xfId="0" quotePrefix="1" applyNumberFormat="1" applyFont="1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166" fontId="13" fillId="0" borderId="13" xfId="0" applyNumberFormat="1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2" xfId="0" applyFont="1" applyBorder="1" applyAlignment="1">
      <alignment horizontal="center"/>
    </xf>
    <xf numFmtId="4" fontId="12" fillId="0" borderId="2" xfId="0" quotePrefix="1" applyNumberFormat="1" applyFont="1" applyBorder="1" applyAlignment="1">
      <alignment horizontal="center"/>
    </xf>
    <xf numFmtId="166" fontId="12" fillId="0" borderId="13" xfId="0" applyNumberFormat="1" applyFont="1" applyBorder="1" applyAlignment="1">
      <alignment horizontal="center"/>
    </xf>
    <xf numFmtId="0" fontId="19" fillId="0" borderId="1" xfId="2" applyFont="1" applyBorder="1" applyAlignment="1">
      <alignment horizontal="left" vertical="center"/>
    </xf>
    <xf numFmtId="4" fontId="12" fillId="0" borderId="0" xfId="2" quotePrefix="1" applyNumberFormat="1" applyAlignment="1">
      <alignment horizontal="center"/>
    </xf>
    <xf numFmtId="4" fontId="12" fillId="0" borderId="2" xfId="2" quotePrefix="1" applyNumberFormat="1" applyBorder="1" applyAlignment="1">
      <alignment horizontal="center"/>
    </xf>
    <xf numFmtId="0" fontId="16" fillId="0" borderId="9" xfId="2" applyFont="1" applyBorder="1" applyAlignment="1">
      <alignment horizontal="center"/>
    </xf>
    <xf numFmtId="0" fontId="16" fillId="0" borderId="10" xfId="2" applyFont="1" applyBorder="1" applyAlignment="1">
      <alignment horizontal="center"/>
    </xf>
    <xf numFmtId="0" fontId="16" fillId="0" borderId="12" xfId="2" applyFont="1" applyBorder="1" applyAlignment="1">
      <alignment horizontal="center"/>
    </xf>
    <xf numFmtId="0" fontId="15" fillId="0" borderId="3" xfId="2" applyFont="1" applyBorder="1" applyAlignment="1">
      <alignment horizontal="center"/>
    </xf>
    <xf numFmtId="0" fontId="15" fillId="0" borderId="0" xfId="2" applyFont="1" applyAlignment="1">
      <alignment horizontal="center"/>
    </xf>
    <xf numFmtId="0" fontId="15" fillId="0" borderId="2" xfId="2" applyFont="1" applyBorder="1" applyAlignment="1">
      <alignment horizontal="center"/>
    </xf>
    <xf numFmtId="0" fontId="16" fillId="0" borderId="3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6" fillId="0" borderId="2" xfId="2" applyFont="1" applyBorder="1" applyAlignment="1">
      <alignment horizontal="center"/>
    </xf>
    <xf numFmtId="0" fontId="16" fillId="0" borderId="14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166" fontId="12" fillId="0" borderId="13" xfId="2" applyNumberFormat="1" applyBorder="1" applyAlignment="1">
      <alignment horizontal="center"/>
    </xf>
    <xf numFmtId="0" fontId="27" fillId="0" borderId="1" xfId="2" applyFont="1" applyBorder="1" applyAlignment="1">
      <alignment horizontal="left" vertical="center"/>
    </xf>
    <xf numFmtId="166" fontId="12" fillId="0" borderId="13" xfId="2" applyNumberFormat="1" applyBorder="1" applyAlignment="1">
      <alignment horizontal="center" vertical="center"/>
    </xf>
    <xf numFmtId="0" fontId="14" fillId="0" borderId="1" xfId="2" applyFont="1" applyBorder="1" applyAlignment="1">
      <alignment horizontal="center" vertical="top" wrapText="1"/>
    </xf>
    <xf numFmtId="166" fontId="12" fillId="0" borderId="0" xfId="2" applyNumberFormat="1" applyAlignment="1">
      <alignment horizontal="center" vertical="center"/>
    </xf>
    <xf numFmtId="174" fontId="14" fillId="0" borderId="1" xfId="0" applyNumberFormat="1" applyFont="1" applyBorder="1" applyAlignment="1">
      <alignment horizontal="center" vertical="center"/>
    </xf>
    <xf numFmtId="166" fontId="12" fillId="0" borderId="1" xfId="2" applyNumberFormat="1" applyBorder="1" applyAlignment="1">
      <alignment horizontal="center" vertical="center"/>
    </xf>
    <xf numFmtId="166" fontId="14" fillId="0" borderId="7" xfId="2" applyNumberFormat="1" applyFont="1" applyBorder="1" applyAlignment="1">
      <alignment horizontal="center" vertical="center" wrapText="1"/>
    </xf>
    <xf numFmtId="166" fontId="14" fillId="0" borderId="6" xfId="2" applyNumberFormat="1" applyFont="1" applyBorder="1" applyAlignment="1">
      <alignment horizontal="center" vertical="center" wrapText="1"/>
    </xf>
    <xf numFmtId="166" fontId="14" fillId="0" borderId="24" xfId="2" applyNumberFormat="1" applyFont="1" applyBorder="1" applyAlignment="1">
      <alignment horizontal="center" vertical="center" wrapText="1"/>
    </xf>
    <xf numFmtId="4" fontId="27" fillId="0" borderId="1" xfId="2" applyNumberFormat="1" applyFont="1" applyBorder="1" applyAlignment="1">
      <alignment horizontal="center" vertical="center"/>
    </xf>
    <xf numFmtId="4" fontId="19" fillId="0" borderId="1" xfId="2" applyNumberFormat="1" applyFont="1" applyBorder="1" applyAlignment="1">
      <alignment horizontal="center" vertical="center"/>
    </xf>
    <xf numFmtId="0" fontId="27" fillId="0" borderId="1" xfId="2" applyFont="1" applyBorder="1" applyAlignment="1">
      <alignment horizontal="center" vertical="center"/>
    </xf>
    <xf numFmtId="0" fontId="19" fillId="0" borderId="1" xfId="2" applyFont="1" applyBorder="1" applyAlignment="1">
      <alignment horizontal="center" vertical="center"/>
    </xf>
    <xf numFmtId="0" fontId="19" fillId="0" borderId="0" xfId="2" applyFont="1" applyAlignment="1">
      <alignment horizontal="center"/>
    </xf>
    <xf numFmtId="0" fontId="19" fillId="0" borderId="2" xfId="2" applyFont="1" applyBorder="1" applyAlignment="1">
      <alignment horizontal="center"/>
    </xf>
    <xf numFmtId="174" fontId="14" fillId="0" borderId="1" xfId="2" applyNumberFormat="1" applyFont="1" applyBorder="1" applyAlignment="1">
      <alignment horizontal="center" vertical="center"/>
    </xf>
    <xf numFmtId="166" fontId="14" fillId="0" borderId="1" xfId="2" applyNumberFormat="1" applyFont="1" applyBorder="1" applyAlignment="1">
      <alignment horizontal="center" vertical="center"/>
    </xf>
    <xf numFmtId="0" fontId="14" fillId="0" borderId="7" xfId="2" applyFont="1" applyBorder="1" applyAlignment="1">
      <alignment horizontal="center" vertical="top" wrapText="1"/>
    </xf>
    <xf numFmtId="0" fontId="14" fillId="0" borderId="6" xfId="2" applyFont="1" applyBorder="1" applyAlignment="1">
      <alignment horizontal="center" vertical="top" wrapText="1"/>
    </xf>
    <xf numFmtId="0" fontId="14" fillId="0" borderId="24" xfId="2" applyFont="1" applyBorder="1" applyAlignment="1">
      <alignment horizontal="center" vertical="top" wrapText="1"/>
    </xf>
    <xf numFmtId="0" fontId="14" fillId="0" borderId="9" xfId="2" applyFont="1" applyBorder="1" applyAlignment="1">
      <alignment horizontal="center" vertical="top" wrapText="1"/>
    </xf>
    <xf numFmtId="0" fontId="14" fillId="0" borderId="10" xfId="2" applyFont="1" applyBorder="1" applyAlignment="1">
      <alignment horizontal="center" vertical="top" wrapText="1"/>
    </xf>
    <xf numFmtId="0" fontId="14" fillId="0" borderId="12" xfId="2" applyFont="1" applyBorder="1" applyAlignment="1">
      <alignment horizontal="center" vertical="top" wrapText="1"/>
    </xf>
    <xf numFmtId="166" fontId="14" fillId="0" borderId="1" xfId="2" applyNumberFormat="1" applyFont="1" applyBorder="1" applyAlignment="1">
      <alignment horizontal="center" vertical="center" wrapText="1"/>
    </xf>
    <xf numFmtId="166" fontId="14" fillId="10" borderId="1" xfId="2" applyNumberFormat="1" applyFont="1" applyFill="1" applyBorder="1" applyAlignment="1">
      <alignment horizontal="center" vertical="center" wrapText="1"/>
    </xf>
    <xf numFmtId="166" fontId="14" fillId="10" borderId="1" xfId="2" applyNumberFormat="1" applyFont="1" applyFill="1" applyBorder="1" applyAlignment="1">
      <alignment horizontal="center" vertical="center"/>
    </xf>
    <xf numFmtId="0" fontId="27" fillId="0" borderId="7" xfId="2" applyFont="1" applyBorder="1" applyAlignment="1">
      <alignment horizontal="center" vertical="center"/>
    </xf>
    <xf numFmtId="0" fontId="27" fillId="0" borderId="6" xfId="2" applyFont="1" applyBorder="1" applyAlignment="1">
      <alignment horizontal="center" vertical="center"/>
    </xf>
    <xf numFmtId="0" fontId="27" fillId="0" borderId="24" xfId="2" applyFont="1" applyBorder="1" applyAlignment="1">
      <alignment horizontal="center" vertical="center"/>
    </xf>
  </cellXfs>
  <cellStyles count="65">
    <cellStyle name="Hipervínculo" xfId="6" builtinId="8"/>
    <cellStyle name="Hipervínculo 2" xfId="13" xr:uid="{00000000-0005-0000-0000-000001000000}"/>
    <cellStyle name="Hipervínculo 2 2" xfId="53" xr:uid="{417C192E-60F2-4288-8920-1E652DF7B87B}"/>
    <cellStyle name="Hipervínculo 3" xfId="15" xr:uid="{00000000-0005-0000-0000-000002000000}"/>
    <cellStyle name="Millares" xfId="1" builtinId="3"/>
    <cellStyle name="Millares 2" xfId="8" xr:uid="{00000000-0005-0000-0000-000004000000}"/>
    <cellStyle name="Millares 2 2" xfId="47" xr:uid="{641D4DB9-3D86-4A1E-BD57-E68A5A21FF6F}"/>
    <cellStyle name="Millares 2 3" xfId="59" xr:uid="{3A3B2DE3-54A0-4CDC-A0B8-DC4107FC0465}"/>
    <cellStyle name="Millares 3" xfId="21" xr:uid="{00000000-0005-0000-0000-000005000000}"/>
    <cellStyle name="Millares 4" xfId="30" xr:uid="{9FE4CB8E-8459-477F-B150-E229F36394FC}"/>
    <cellStyle name="Millares 5" xfId="36" xr:uid="{13D7ED51-46B7-4C5B-85B6-4874184DDC99}"/>
    <cellStyle name="Millares 6" xfId="42" xr:uid="{A7C7A68A-CA87-4295-90A6-409A35F90D8F}"/>
    <cellStyle name="Millares 7" xfId="51" xr:uid="{5895E4F8-E49D-4BCE-99B4-DB58DD33AB82}"/>
    <cellStyle name="Moneda 2" xfId="10" xr:uid="{00000000-0005-0000-0000-000006000000}"/>
    <cellStyle name="Moneda 2 2" xfId="48" xr:uid="{BF345B43-D76D-4E15-A988-9B936D076E38}"/>
    <cellStyle name="Moneda 2 2 2" xfId="61" xr:uid="{770606D9-5663-47FA-9BDD-D04AF3140BE2}"/>
    <cellStyle name="Moneda 2 3" xfId="57" xr:uid="{223B3E17-979C-4777-BD50-A62E1D2B7106}"/>
    <cellStyle name="Moneda 2 4" xfId="63" xr:uid="{2B68FA1B-A5C3-4EF5-9808-AC6A9E769911}"/>
    <cellStyle name="Moneda 3" xfId="19" xr:uid="{00000000-0005-0000-0000-000007000000}"/>
    <cellStyle name="Moneda 3 2" xfId="60" xr:uid="{C45D748B-468C-4A8A-AFBF-61D89AB9C82B}"/>
    <cellStyle name="Moneda 4" xfId="23" xr:uid="{00000000-0005-0000-0000-000008000000}"/>
    <cellStyle name="Moneda 5" xfId="32" xr:uid="{A21DCBF0-61A6-465E-8785-D5722C2F5B57}"/>
    <cellStyle name="Moneda 6" xfId="38" xr:uid="{F6A75112-9ACB-47FC-B4E7-3952FE6E9EF0}"/>
    <cellStyle name="Moneda 7" xfId="44" xr:uid="{AE1ED52E-984B-45F4-8DF7-4EC674E56738}"/>
    <cellStyle name="Moneda 8" xfId="56" xr:uid="{2AF06FBD-6A6A-47A6-915E-C462F8311348}"/>
    <cellStyle name="Normal" xfId="0" builtinId="0"/>
    <cellStyle name="Normal 10" xfId="50" xr:uid="{E76ED0BD-BB51-4E03-8469-ECBBA4991D76}"/>
    <cellStyle name="Normal 100" xfId="55" xr:uid="{CE1CFF16-7E68-4E04-AF93-8AEBEDB14FE6}"/>
    <cellStyle name="Normal 17" xfId="28" xr:uid="{D4835E65-D27B-444C-B351-B35ECDA89E6B}"/>
    <cellStyle name="Normal 2" xfId="2" xr:uid="{00000000-0005-0000-0000-00000A000000}"/>
    <cellStyle name="Normal 2 2" xfId="3" xr:uid="{00000000-0005-0000-0000-00000B000000}"/>
    <cellStyle name="Normal 2 3" xfId="64" xr:uid="{5FE3D9BF-71EF-4703-8F55-0E8893B5EE93}"/>
    <cellStyle name="Normal 3" xfId="4" xr:uid="{00000000-0005-0000-0000-00000C000000}"/>
    <cellStyle name="Normal 3 2" xfId="17" xr:uid="{00000000-0005-0000-0000-00000D000000}"/>
    <cellStyle name="Normal 3 3" xfId="27" xr:uid="{6088997B-9B9C-4D7B-AA7D-E93EB3D9B811}"/>
    <cellStyle name="Normal 3 3 2" xfId="49" xr:uid="{F5276BA8-5B44-4951-84BF-9B88BFCC8B5F}"/>
    <cellStyle name="Normal 33" xfId="16" xr:uid="{00000000-0005-0000-0000-00000E000000}"/>
    <cellStyle name="Normal 33 2" xfId="25" xr:uid="{00000000-0005-0000-0000-00000F000000}"/>
    <cellStyle name="Normal 33 3" xfId="34" xr:uid="{7289F617-A86C-414D-B733-25CA23F5688D}"/>
    <cellStyle name="Normal 33 4" xfId="40" xr:uid="{798B64B4-02E6-4B71-9352-B35BD1B62FCD}"/>
    <cellStyle name="Normal 33 5" xfId="46" xr:uid="{5F7BA268-7AFE-438E-96E4-21DBD935C9F3}"/>
    <cellStyle name="Normal 33 6" xfId="62" xr:uid="{F26EA60E-B693-4BAB-BDDA-602270B3529F}"/>
    <cellStyle name="Normal 4" xfId="5" xr:uid="{00000000-0005-0000-0000-000010000000}"/>
    <cellStyle name="Normal 4 2" xfId="18" xr:uid="{00000000-0005-0000-0000-000011000000}"/>
    <cellStyle name="Normal 4 3" xfId="12" xr:uid="{00000000-0005-0000-0000-000012000000}"/>
    <cellStyle name="Normal 4 3 2" xfId="24" xr:uid="{00000000-0005-0000-0000-000013000000}"/>
    <cellStyle name="Normal 4 3 3" xfId="33" xr:uid="{DA37AF98-F3D9-4A2D-B090-B344045B8D19}"/>
    <cellStyle name="Normal 4 3 4" xfId="39" xr:uid="{F1D69022-10A1-498E-8F4C-BAF19F051A41}"/>
    <cellStyle name="Normal 4 3 5" xfId="45" xr:uid="{8527FB7A-99C2-496D-8AFC-3A03881385D2}"/>
    <cellStyle name="Normal 4 3 6" xfId="54" xr:uid="{DB35BA1A-D314-472C-B5C2-1C9EB4D1E17A}"/>
    <cellStyle name="Normal 5" xfId="7" xr:uid="{00000000-0005-0000-0000-000014000000}"/>
    <cellStyle name="Normal 6" xfId="20" xr:uid="{00000000-0005-0000-0000-000015000000}"/>
    <cellStyle name="Normal 6 3" xfId="58" xr:uid="{2C69BB4C-3BE3-4238-9611-3837BB8B9E6E}"/>
    <cellStyle name="Normal 7" xfId="29" xr:uid="{EE73895C-4B0E-4A39-AF14-B31EEA7FBC07}"/>
    <cellStyle name="Normal 7 2" xfId="11" xr:uid="{00000000-0005-0000-0000-000016000000}"/>
    <cellStyle name="Normal 8" xfId="35" xr:uid="{64A9E7A6-D064-4292-93BC-7822285F2520}"/>
    <cellStyle name="Normal 9" xfId="41" xr:uid="{988505A1-10E0-4F41-8F20-E33FB4902AD9}"/>
    <cellStyle name="Porcentaje" xfId="26" builtinId="5"/>
    <cellStyle name="Porcentaje 2" xfId="14" xr:uid="{00000000-0005-0000-0000-000017000000}"/>
    <cellStyle name="Porcentaje 3" xfId="9" xr:uid="{00000000-0005-0000-0000-000018000000}"/>
    <cellStyle name="Porcentaje 4" xfId="22" xr:uid="{00000000-0005-0000-0000-000019000000}"/>
    <cellStyle name="Porcentaje 5" xfId="31" xr:uid="{E48A52F0-0306-4202-9BF4-C22B4BE7A462}"/>
    <cellStyle name="Porcentaje 6" xfId="37" xr:uid="{98201B33-C10B-4CD8-8706-6F1FF7FA5AED}"/>
    <cellStyle name="Porcentaje 7" xfId="43" xr:uid="{7EC6F8D9-5E94-4EF7-93ED-0FAB371D70B0}"/>
    <cellStyle name="Porcentaje 8" xfId="52" xr:uid="{67795736-CB16-437D-8722-C479260DCB30}"/>
  </cellStyles>
  <dxfs count="908">
    <dxf>
      <alignment horizont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9" defaultPivotStyle="PivotStyleLight16"/>
  <colors>
    <mruColors>
      <color rgb="FF6699FF"/>
      <color rgb="FFFF9933"/>
      <color rgb="FFB5EBB6"/>
      <color rgb="FF66FF66"/>
      <color rgb="FFFF9999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pivotCacheDefinition" Target="pivotCache/pivotCacheDefinition3.xml"/><Relationship Id="rId159" Type="http://schemas.openxmlformats.org/officeDocument/2006/relationships/pivotCacheDefinition" Target="pivotCache/pivotCacheDefinition24.xml"/><Relationship Id="rId170" Type="http://schemas.openxmlformats.org/officeDocument/2006/relationships/pivotCacheDefinition" Target="pivotCache/pivotCacheDefinition35.xml"/><Relationship Id="rId191" Type="http://schemas.openxmlformats.org/officeDocument/2006/relationships/pivotCacheDefinition" Target="pivotCache/pivotCacheDefinition56.xml"/><Relationship Id="rId205" Type="http://schemas.openxmlformats.org/officeDocument/2006/relationships/customXml" Target="../customXml/item3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externalLink" Target="externalLinks/externalLink4.xml"/><Relationship Id="rId149" Type="http://schemas.openxmlformats.org/officeDocument/2006/relationships/pivotCacheDefinition" Target="pivotCache/pivotCacheDefinition14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pivotCacheDefinition" Target="pivotCache/pivotCacheDefinition25.xml"/><Relationship Id="rId181" Type="http://schemas.openxmlformats.org/officeDocument/2006/relationships/pivotCacheDefinition" Target="pivotCache/pivotCacheDefinition4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pivotCacheDefinition" Target="pivotCache/pivotCacheDefinition4.xml"/><Relationship Id="rId85" Type="http://schemas.openxmlformats.org/officeDocument/2006/relationships/worksheet" Target="worksheets/sheet85.xml"/><Relationship Id="rId150" Type="http://schemas.openxmlformats.org/officeDocument/2006/relationships/pivotCacheDefinition" Target="pivotCache/pivotCacheDefinition15.xml"/><Relationship Id="rId171" Type="http://schemas.openxmlformats.org/officeDocument/2006/relationships/pivotCacheDefinition" Target="pivotCache/pivotCacheDefinition36.xml"/><Relationship Id="rId192" Type="http://schemas.openxmlformats.org/officeDocument/2006/relationships/pivotCacheDefinition" Target="pivotCache/pivotCacheDefinition5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externalLink" Target="externalLinks/externalLink5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pivotCacheDefinition" Target="pivotCache/pivotCacheDefinition5.xml"/><Relationship Id="rId161" Type="http://schemas.openxmlformats.org/officeDocument/2006/relationships/pivotCacheDefinition" Target="pivotCache/pivotCacheDefinition26.xml"/><Relationship Id="rId182" Type="http://schemas.openxmlformats.org/officeDocument/2006/relationships/pivotCacheDefinition" Target="pivotCache/pivotCacheDefinition4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externalLink" Target="externalLinks/externalLink6.xml"/><Relationship Id="rId151" Type="http://schemas.openxmlformats.org/officeDocument/2006/relationships/pivotCacheDefinition" Target="pivotCache/pivotCacheDefinition16.xml"/><Relationship Id="rId172" Type="http://schemas.openxmlformats.org/officeDocument/2006/relationships/pivotCacheDefinition" Target="pivotCache/pivotCacheDefinition37.xml"/><Relationship Id="rId193" Type="http://schemas.openxmlformats.org/officeDocument/2006/relationships/pivotCacheDefinition" Target="pivotCache/pivotCacheDefinition5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62" Type="http://schemas.openxmlformats.org/officeDocument/2006/relationships/pivotCacheDefinition" Target="pivotCache/pivotCacheDefinition27.xml"/><Relationship Id="rId183" Type="http://schemas.openxmlformats.org/officeDocument/2006/relationships/pivotCacheDefinition" Target="pivotCache/pivotCacheDefinition48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externalLink" Target="externalLinks/externalLink7.xml"/><Relationship Id="rId136" Type="http://schemas.openxmlformats.org/officeDocument/2006/relationships/pivotCacheDefinition" Target="pivotCache/pivotCacheDefinition1.xml"/><Relationship Id="rId157" Type="http://schemas.openxmlformats.org/officeDocument/2006/relationships/pivotCacheDefinition" Target="pivotCache/pivotCacheDefinition22.xml"/><Relationship Id="rId178" Type="http://schemas.openxmlformats.org/officeDocument/2006/relationships/pivotCacheDefinition" Target="pivotCache/pivotCacheDefinition4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pivotCacheDefinition" Target="pivotCache/pivotCacheDefinition17.xml"/><Relationship Id="rId173" Type="http://schemas.openxmlformats.org/officeDocument/2006/relationships/pivotCacheDefinition" Target="pivotCache/pivotCacheDefinition38.xml"/><Relationship Id="rId194" Type="http://schemas.openxmlformats.org/officeDocument/2006/relationships/pivotCacheDefinition" Target="pivotCache/pivotCacheDefinition59.xml"/><Relationship Id="rId199" Type="http://schemas.openxmlformats.org/officeDocument/2006/relationships/theme" Target="theme/theme1.xml"/><Relationship Id="rId203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externalLink" Target="externalLinks/externalLink2.xml"/><Relationship Id="rId147" Type="http://schemas.openxmlformats.org/officeDocument/2006/relationships/pivotCacheDefinition" Target="pivotCache/pivotCacheDefinition12.xml"/><Relationship Id="rId168" Type="http://schemas.openxmlformats.org/officeDocument/2006/relationships/pivotCacheDefinition" Target="pivotCache/pivotCacheDefinition3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pivotCacheDefinition" Target="pivotCache/pivotCacheDefinition7.xml"/><Relationship Id="rId163" Type="http://schemas.openxmlformats.org/officeDocument/2006/relationships/pivotCacheDefinition" Target="pivotCache/pivotCacheDefinition28.xml"/><Relationship Id="rId184" Type="http://schemas.openxmlformats.org/officeDocument/2006/relationships/pivotCacheDefinition" Target="pivotCache/pivotCacheDefinition49.xml"/><Relationship Id="rId189" Type="http://schemas.openxmlformats.org/officeDocument/2006/relationships/pivotCacheDefinition" Target="pivotCache/pivotCacheDefinition5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pivotCacheDefinition" Target="pivotCache/pivotCacheDefinition2.xml"/><Relationship Id="rId158" Type="http://schemas.openxmlformats.org/officeDocument/2006/relationships/pivotCacheDefinition" Target="pivotCache/pivotCacheDefinition2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externalLink" Target="externalLinks/externalLink8.xml"/><Relationship Id="rId153" Type="http://schemas.openxmlformats.org/officeDocument/2006/relationships/pivotCacheDefinition" Target="pivotCache/pivotCacheDefinition18.xml"/><Relationship Id="rId174" Type="http://schemas.openxmlformats.org/officeDocument/2006/relationships/pivotCacheDefinition" Target="pivotCache/pivotCacheDefinition39.xml"/><Relationship Id="rId179" Type="http://schemas.openxmlformats.org/officeDocument/2006/relationships/pivotCacheDefinition" Target="pivotCache/pivotCacheDefinition44.xml"/><Relationship Id="rId195" Type="http://schemas.openxmlformats.org/officeDocument/2006/relationships/pivotCacheDefinition" Target="pivotCache/pivotCacheDefinition60.xml"/><Relationship Id="rId190" Type="http://schemas.openxmlformats.org/officeDocument/2006/relationships/pivotCacheDefinition" Target="pivotCache/pivotCacheDefinition55.xml"/><Relationship Id="rId204" Type="http://schemas.openxmlformats.org/officeDocument/2006/relationships/customXml" Target="../customXml/item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pivotCacheDefinition" Target="pivotCache/pivotCacheDefinition8.xml"/><Relationship Id="rId148" Type="http://schemas.openxmlformats.org/officeDocument/2006/relationships/pivotCacheDefinition" Target="pivotCache/pivotCacheDefinition13.xml"/><Relationship Id="rId164" Type="http://schemas.openxmlformats.org/officeDocument/2006/relationships/pivotCacheDefinition" Target="pivotCache/pivotCacheDefinition29.xml"/><Relationship Id="rId169" Type="http://schemas.openxmlformats.org/officeDocument/2006/relationships/pivotCacheDefinition" Target="pivotCache/pivotCacheDefinition34.xml"/><Relationship Id="rId185" Type="http://schemas.openxmlformats.org/officeDocument/2006/relationships/pivotCacheDefinition" Target="pivotCache/pivotCacheDefinition5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pivotCacheDefinition" Target="pivotCache/pivotCacheDefinition4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externalLink" Target="externalLinks/externalLink9.xml"/><Relationship Id="rId154" Type="http://schemas.openxmlformats.org/officeDocument/2006/relationships/pivotCacheDefinition" Target="pivotCache/pivotCacheDefinition19.xml"/><Relationship Id="rId175" Type="http://schemas.openxmlformats.org/officeDocument/2006/relationships/pivotCacheDefinition" Target="pivotCache/pivotCacheDefinition40.xml"/><Relationship Id="rId196" Type="http://schemas.openxmlformats.org/officeDocument/2006/relationships/pivotCacheDefinition" Target="pivotCache/pivotCacheDefinition61.xml"/><Relationship Id="rId200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pivotCacheDefinition" Target="pivotCache/pivotCacheDefinition9.xml"/><Relationship Id="rId90" Type="http://schemas.openxmlformats.org/officeDocument/2006/relationships/worksheet" Target="worksheets/sheet90.xml"/><Relationship Id="rId165" Type="http://schemas.openxmlformats.org/officeDocument/2006/relationships/pivotCacheDefinition" Target="pivotCache/pivotCacheDefinition30.xml"/><Relationship Id="rId186" Type="http://schemas.openxmlformats.org/officeDocument/2006/relationships/pivotCacheDefinition" Target="pivotCache/pivotCacheDefinition5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externalLink" Target="externalLinks/externalLink10.xml"/><Relationship Id="rId80" Type="http://schemas.openxmlformats.org/officeDocument/2006/relationships/worksheet" Target="worksheets/sheet80.xml"/><Relationship Id="rId155" Type="http://schemas.openxmlformats.org/officeDocument/2006/relationships/pivotCacheDefinition" Target="pivotCache/pivotCacheDefinition20.xml"/><Relationship Id="rId176" Type="http://schemas.openxmlformats.org/officeDocument/2006/relationships/pivotCacheDefinition" Target="pivotCache/pivotCacheDefinition41.xml"/><Relationship Id="rId197" Type="http://schemas.openxmlformats.org/officeDocument/2006/relationships/pivotCacheDefinition" Target="pivotCache/pivotCacheDefinition62.xml"/><Relationship Id="rId201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pivotCacheDefinition" Target="pivotCache/pivotCacheDefinition10.xml"/><Relationship Id="rId166" Type="http://schemas.openxmlformats.org/officeDocument/2006/relationships/pivotCacheDefinition" Target="pivotCache/pivotCacheDefinition31.xml"/><Relationship Id="rId187" Type="http://schemas.openxmlformats.org/officeDocument/2006/relationships/pivotCacheDefinition" Target="pivotCache/pivotCacheDefinition52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externalLink" Target="externalLinks/externalLink11.xml"/><Relationship Id="rId156" Type="http://schemas.openxmlformats.org/officeDocument/2006/relationships/pivotCacheDefinition" Target="pivotCache/pivotCacheDefinition21.xml"/><Relationship Id="rId177" Type="http://schemas.openxmlformats.org/officeDocument/2006/relationships/pivotCacheDefinition" Target="pivotCache/pivotCacheDefinition42.xml"/><Relationship Id="rId198" Type="http://schemas.openxmlformats.org/officeDocument/2006/relationships/pivotCacheDefinition" Target="pivotCache/pivotCacheDefinition63.xml"/><Relationship Id="rId202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externalLink" Target="externalLinks/externalLink1.xml"/><Relationship Id="rId146" Type="http://schemas.openxmlformats.org/officeDocument/2006/relationships/pivotCacheDefinition" Target="pivotCache/pivotCacheDefinition11.xml"/><Relationship Id="rId167" Type="http://schemas.openxmlformats.org/officeDocument/2006/relationships/pivotCacheDefinition" Target="pivotCache/pivotCacheDefinition32.xml"/><Relationship Id="rId188" Type="http://schemas.openxmlformats.org/officeDocument/2006/relationships/pivotCacheDefinition" Target="pivotCache/pivotCacheDefinition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15401" name="Picture 9" descr="PQB 2">
          <a:extLst>
            <a:ext uri="{FF2B5EF4-FFF2-40B4-BE49-F238E27FC236}">
              <a16:creationId xmlns:a16="http://schemas.microsoft.com/office/drawing/2014/main" id="{00000000-0008-0000-0000-000029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34250" y="257175"/>
          <a:ext cx="18859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15402" name="Imagen 1">
          <a:extLst>
            <a:ext uri="{FF2B5EF4-FFF2-40B4-BE49-F238E27FC236}">
              <a16:creationId xmlns:a16="http://schemas.microsoft.com/office/drawing/2014/main" id="{00000000-0008-0000-0000-00002A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0565" y="265579"/>
          <a:ext cx="1058082" cy="922244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4D3F04F-4C00-4640-8365-B3A90C1A6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41462</xdr:rowOff>
    </xdr:from>
    <xdr:to>
      <xdr:col>2</xdr:col>
      <xdr:colOff>919598</xdr:colOff>
      <xdr:row>4</xdr:row>
      <xdr:rowOff>156882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CAB90828-B6FD-44D0-83F4-42D6BD8E5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0565" y="198344"/>
          <a:ext cx="1096651" cy="955862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5329913-2C1D-4AFB-8829-EB018CFCD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3FB50BAD-55D9-4A49-A0E5-60975779D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828675</xdr:colOff>
      <xdr:row>1</xdr:row>
      <xdr:rowOff>95250</xdr:rowOff>
    </xdr:from>
    <xdr:to>
      <xdr:col>6</xdr:col>
      <xdr:colOff>1028699</xdr:colOff>
      <xdr:row>4</xdr:row>
      <xdr:rowOff>114300</xdr:rowOff>
    </xdr:to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EB71F56-7EDF-4C8B-8EE2-B49BA1BA8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85949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37BDC8CA-E132-482A-A7F9-5DD28ED75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828675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626B8DB-D70B-4BCC-BA76-BA370D202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00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33CA5713-88AA-460B-9AE7-2E1EB7991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66800" y="270622"/>
          <a:ext cx="1223929" cy="539002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828675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B6906DA-A723-4E29-9D77-B6B702375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10550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C37B0B25-CCB9-41E3-92C3-2FB39DD78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6A7987F-87AA-4856-83F3-B31E9AF02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91793" y="252132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D6174498-464B-4DCD-B847-1F26DF891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77B5E24-3F6A-4A98-A4D4-A7C3027DC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8506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AD846D37-58E0-4EE4-98B4-AEBA360F2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69CFFF2-2F0B-4A0F-84D8-05F0230D1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8506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EBD78016-7A11-4A49-976C-C515D16EC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83EB940C-8B16-4AF7-8A95-8FC17D8E9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8506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C62C0B68-3FE7-4BFD-A2A6-EA0CA592B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40</xdr:row>
      <xdr:rowOff>180330</xdr:rowOff>
    </xdr:from>
    <xdr:to>
      <xdr:col>6</xdr:col>
      <xdr:colOff>881061</xdr:colOff>
      <xdr:row>44</xdr:row>
      <xdr:rowOff>278811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7BD253-7E53-4EFB-8DA5-1065431D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6719" y="9324330"/>
          <a:ext cx="2297905" cy="13367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5F564039-D171-4969-B7F4-16C88DA1C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D826169E-FAE1-4698-96DB-A99B0CFB8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42</xdr:row>
      <xdr:rowOff>180330</xdr:rowOff>
    </xdr:from>
    <xdr:to>
      <xdr:col>6</xdr:col>
      <xdr:colOff>881061</xdr:colOff>
      <xdr:row>46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AF5F318-712E-46AF-8BF3-C6C507A44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400530"/>
          <a:ext cx="2305048" cy="13557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491BC161-DF4A-40FC-899F-9488B3CE8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115519B3-CC3B-490D-8479-467F08D63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B0D48CA-004F-4699-88D2-520B3F78E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10162530"/>
          <a:ext cx="2305048" cy="13557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99385C5-E3A1-40B6-AF7F-816BE914A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B6533729-E2AA-4389-966D-9985527CD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119ED14-16A2-4EF0-9453-467DCD255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972030"/>
          <a:ext cx="2305048" cy="13557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9DB4EE9F-13E6-4DF5-A5AE-13FC570B0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13948B48-DC4A-4683-A838-9ED521D36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81CE560-B4F3-475E-BCDC-FF481F12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972030"/>
          <a:ext cx="2305048" cy="13557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48D7CCB-127A-49C7-8CB2-ABCE6B36B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8873E18-D237-4C06-A0EA-69A0007C9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67701F2-D812-4D8D-BFDC-3FCCC8D84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972030"/>
          <a:ext cx="2305048" cy="13557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C14D022-7B0C-44BF-96CA-FD2A6732E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816350F6-74E8-4C07-B176-CB829613B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28389D-B6FA-4F65-8951-8777A40B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972030"/>
          <a:ext cx="2305048" cy="135578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4A9D4C4-41E7-45D0-BFDE-A4896404E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0589E052-31FD-4D33-9B1A-31940A77C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41</xdr:row>
      <xdr:rowOff>180330</xdr:rowOff>
    </xdr:from>
    <xdr:to>
      <xdr:col>6</xdr:col>
      <xdr:colOff>881061</xdr:colOff>
      <xdr:row>45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AD65AB1-658B-4B0E-93BE-B5C179FFA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12067530"/>
          <a:ext cx="2305048" cy="135578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B236149E-0001-48B5-9CD4-FE14926EB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85119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50CA46CF-8B19-44EA-BF24-70E532A40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062004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43</xdr:row>
      <xdr:rowOff>180330</xdr:rowOff>
    </xdr:from>
    <xdr:to>
      <xdr:col>6</xdr:col>
      <xdr:colOff>881062</xdr:colOff>
      <xdr:row>47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2FDDB6-353E-435A-8785-C37F6D1E0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3863" y="9657705"/>
          <a:ext cx="2305048" cy="135578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AA86D0F-8109-438C-B234-C9A35D6F1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99444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EF2587A3-CBC2-42FB-8058-8B937A5DE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376329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43</xdr:row>
      <xdr:rowOff>180330</xdr:rowOff>
    </xdr:from>
    <xdr:to>
      <xdr:col>6</xdr:col>
      <xdr:colOff>881062</xdr:colOff>
      <xdr:row>47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03CAAC-9050-42C6-86A4-01FD6DB8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8188" y="13077180"/>
          <a:ext cx="2305049" cy="13557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8744F053-7E3C-4B19-B2EA-C50DE2BA7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99444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E54323ED-C046-4454-9BE4-B9B719201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376329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43</xdr:row>
      <xdr:rowOff>180330</xdr:rowOff>
    </xdr:from>
    <xdr:to>
      <xdr:col>6</xdr:col>
      <xdr:colOff>881062</xdr:colOff>
      <xdr:row>47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F189165-47ED-4779-9117-D887A28E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8188" y="9972030"/>
          <a:ext cx="2305049" cy="135578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55469</xdr:colOff>
      <xdr:row>1</xdr:row>
      <xdr:rowOff>95250</xdr:rowOff>
    </xdr:from>
    <xdr:ext cx="1892113" cy="859492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536C135-A9FB-4EC3-A095-2DE305A89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99444" y="257175"/>
          <a:ext cx="1892113" cy="8594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1</xdr:col>
      <xdr:colOff>304800</xdr:colOff>
      <xdr:row>1</xdr:row>
      <xdr:rowOff>108697</xdr:rowOff>
    </xdr:from>
    <xdr:to>
      <xdr:col>2</xdr:col>
      <xdr:colOff>881029</xdr:colOff>
      <xdr:row>4</xdr:row>
      <xdr:rowOff>190499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BC8469F2-E1CB-4BC8-BA04-EFE77C7B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81175" y="270622"/>
          <a:ext cx="1376329" cy="910477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261938</xdr:colOff>
      <xdr:row>43</xdr:row>
      <xdr:rowOff>180330</xdr:rowOff>
    </xdr:from>
    <xdr:to>
      <xdr:col>6</xdr:col>
      <xdr:colOff>881062</xdr:colOff>
      <xdr:row>47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0AFB4BD-241E-491D-8366-BF27A0365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8188" y="9972030"/>
          <a:ext cx="2305049" cy="135578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47D34B7-E22A-4571-A78E-3C862C30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51845" y="297656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278811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236045D-254B-4A1F-808C-A6BE3E03F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8188" y="10219680"/>
          <a:ext cx="2305049" cy="13557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CC2F5A1-15ED-4D5C-8BB3-9496CE1D912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9094"/>
          <a:ext cx="2252382" cy="60343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19B3002-93E2-4AAA-87C7-12A7A008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F4126EE-DD55-4BE1-AFD5-0886E5F59B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46282" y="10824518"/>
          <a:ext cx="2297905" cy="12484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1C01A34-E458-4ECC-918B-E83E63CF5A75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ED0155B-1365-446A-8F2A-04A0C846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077C8B-5E8A-47D6-8968-0C0A7AC700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91500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422AF33-898E-4D16-AF99-41288C6506F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7CBD5E19-ECD2-4D87-8630-0F1CB6467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440969-14B5-4C7E-9A40-78A23CE2BE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965770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2006F0-07F6-4CCE-8859-6A6875E97F14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40E0972-7358-431A-824C-32D4EA44C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3619DE-3514-432C-810B-83FFDD2ADA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965770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EA35288-8129-4676-A320-BB9B22F5CDA4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94054A6A-8EBB-4383-B896-486D4D85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400B7C8-3683-4DCD-AB6F-F32711DB9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78165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40BDBBC-77F6-4493-8E87-4A02AB5E352A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2E4A12A-4FE8-4D24-B296-CA268757B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50DEA2-DAC9-41BE-B38E-D98803EAA4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91500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ABA44A4-D765-4D68-B608-5C0B773429FF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2ED65A96-33CD-41EC-A086-8D1014D0F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39D4DE-7EA5-4BA1-8C8A-D8AD0C73F2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28635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8926C9B-7032-4906-AFC4-26C8CEA55C2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F7D95CC7-7D82-463E-B4E2-77EE70787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A85CBA6-D3E1-4F23-A240-2B0D341EB2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600680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3FAD2A-34F2-4FAE-A319-65861365FCEF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A3D6142A-D3FB-467D-8303-976DFCEA6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8B5288-547E-4C83-B93A-B8673783E0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10286355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0B74A57-5A23-41D3-8A39-E3ED013DAA67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222157</xdr:colOff>
      <xdr:row>1</xdr:row>
      <xdr:rowOff>130968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ED3F81A2-4D34-4DC9-BF1F-5543A2010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66132" y="292893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44</xdr:row>
      <xdr:rowOff>180330</xdr:rowOff>
    </xdr:from>
    <xdr:to>
      <xdr:col>6</xdr:col>
      <xdr:colOff>881062</xdr:colOff>
      <xdr:row>48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C4BCE4F-84F0-4B5E-873C-48F81D20D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8358188" y="9972030"/>
          <a:ext cx="2305049" cy="12674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365E27-8DE6-4E3E-AEB9-F9FC75BD633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805562</xdr:colOff>
      <xdr:row>1</xdr:row>
      <xdr:rowOff>119062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D6A1BFFA-D785-43AB-85B5-B295C84BB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97500" y="285750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4</xdr:col>
      <xdr:colOff>261938</xdr:colOff>
      <xdr:row>49</xdr:row>
      <xdr:rowOff>180330</xdr:rowOff>
    </xdr:from>
    <xdr:to>
      <xdr:col>6</xdr:col>
      <xdr:colOff>261937</xdr:colOff>
      <xdr:row>53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57928D5-0707-4018-BB3C-11DD96C138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7679532" y="15968018"/>
          <a:ext cx="2297905" cy="12484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6FAE9EF-52EC-42D0-9DE8-B556887E2B6F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805562</xdr:colOff>
      <xdr:row>1</xdr:row>
      <xdr:rowOff>119062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CE6209EA-77BC-4CA8-B6A8-0182357B1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21312" y="280987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F095681-CB36-4337-B4C1-29211883926D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51</xdr:row>
      <xdr:rowOff>85080</xdr:rowOff>
    </xdr:from>
    <xdr:to>
      <xdr:col>8</xdr:col>
      <xdr:colOff>702468</xdr:colOff>
      <xdr:row>56</xdr:row>
      <xdr:rowOff>19049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DC34125-4B55-477E-97E4-640CBF760D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6772880"/>
          <a:ext cx="2302667" cy="126746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805562</xdr:colOff>
      <xdr:row>1</xdr:row>
      <xdr:rowOff>119062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F4B932E7-1A61-48EB-883C-E181B905C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21312" y="280987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46796B8-14E9-46CA-A295-448A989795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51</xdr:row>
      <xdr:rowOff>85080</xdr:rowOff>
    </xdr:from>
    <xdr:to>
      <xdr:col>8</xdr:col>
      <xdr:colOff>702468</xdr:colOff>
      <xdr:row>56</xdr:row>
      <xdr:rowOff>19048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18A55C7-2797-4152-8979-AE097F770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000980"/>
          <a:ext cx="2302667" cy="150559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805562</xdr:colOff>
      <xdr:row>1</xdr:row>
      <xdr:rowOff>119062</xdr:rowOff>
    </xdr:from>
    <xdr:ext cx="1533600" cy="696638"/>
    <xdr:pic>
      <xdr:nvPicPr>
        <xdr:cNvPr id="2" name="Picture 9" descr="PQB 2">
          <a:extLst>
            <a:ext uri="{FF2B5EF4-FFF2-40B4-BE49-F238E27FC236}">
              <a16:creationId xmlns:a16="http://schemas.microsoft.com/office/drawing/2014/main" id="{6E3B9781-3765-4E1F-9E0B-D788487E0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21312" y="280987"/>
          <a:ext cx="1533600" cy="6966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683239-B463-4915-B1E6-97CCB1C54F43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51</xdr:row>
      <xdr:rowOff>85080</xdr:rowOff>
    </xdr:from>
    <xdr:to>
      <xdr:col>8</xdr:col>
      <xdr:colOff>702468</xdr:colOff>
      <xdr:row>56</xdr:row>
      <xdr:rowOff>19049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B32070-FB82-481F-BD32-40EBD1161D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943955"/>
          <a:ext cx="2302667" cy="1505593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A08A2D1-865D-4CF7-9316-6C2DEF0EC0F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51</xdr:row>
      <xdr:rowOff>85080</xdr:rowOff>
    </xdr:from>
    <xdr:to>
      <xdr:col>8</xdr:col>
      <xdr:colOff>702468</xdr:colOff>
      <xdr:row>56</xdr:row>
      <xdr:rowOff>19047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63F5E3-5A48-4897-854B-52DCB743D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000980"/>
          <a:ext cx="2302667" cy="150559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0B386E-662F-4A18-A19F-1B772C319F5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53</xdr:row>
      <xdr:rowOff>85080</xdr:rowOff>
    </xdr:from>
    <xdr:to>
      <xdr:col>8</xdr:col>
      <xdr:colOff>702468</xdr:colOff>
      <xdr:row>58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9ED7235-FEC8-47E1-8496-899468A66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905730"/>
          <a:ext cx="2302667" cy="150559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5482DF5-77BF-4554-B783-9C5E4C7CB4D8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53</xdr:row>
      <xdr:rowOff>85080</xdr:rowOff>
    </xdr:from>
    <xdr:to>
      <xdr:col>8</xdr:col>
      <xdr:colOff>702468</xdr:colOff>
      <xdr:row>58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3EE9CE-CB6B-4EB6-98E4-7A74EFADD2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7372955"/>
          <a:ext cx="2302667" cy="1505591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9717AA-4632-4C95-BB04-C3FD6DE0A40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702468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BBEDAE-DE6A-4411-B816-3DAA8D6503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4229705"/>
          <a:ext cx="2302667" cy="150559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D572E8-28DE-46C4-B674-ECFA859F931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E59C55-F938-44E6-A0C0-57A34C90E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153380"/>
          <a:ext cx="2302667" cy="1505592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1F76FD-0165-4C0B-BE52-78A91025702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81B5BC-54DB-4900-B9F9-65D0DA49AE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839055"/>
          <a:ext cx="2289967" cy="1505591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6139445-DAF2-4ECF-85C6-7D827C909E9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175E23B-E967-4091-86D9-FE8032621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153380"/>
          <a:ext cx="2289967" cy="1505591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682CAC-4B0F-43FD-9C5E-BC7D237E51AA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910EFC-5CD4-4ADD-A263-CD876935F0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839055"/>
          <a:ext cx="2289967" cy="1505591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146BF6A-1075-4000-8AEB-DF01E37D592F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F4E04BA-E448-4EF5-BD7C-2DB670874A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839055"/>
          <a:ext cx="2289967" cy="1505591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FC3AD5-2996-42BB-8B3A-FDC2F33D08FB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9BAAB5B-A013-4BD7-A7AE-70D8F17D5B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839055"/>
          <a:ext cx="2289967" cy="1505591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496BFA1-CE43-4257-8DE1-D0F8EF21DFC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B73E75-834C-4EF6-8561-48E066D062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839055"/>
          <a:ext cx="2289967" cy="1505591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23A938-2D67-4792-8308-2D1DD5AE1B3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33DE70-A6DA-4DF7-B651-09E3B06976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DACEBB-BFA0-49A4-AA46-1DAD812C7A6A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E5A7ED-07F5-454E-90A1-5B5E905200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153380"/>
          <a:ext cx="2289967" cy="1505592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E87925A-36A2-4063-B3F9-58320E9F178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98196F-7469-455B-BA8F-9FB54A8C09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3153380"/>
          <a:ext cx="2289967" cy="1505592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1645163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3FC19C-930A-4E38-806B-AAA1310DCA7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EDAD4EC-1A90-436E-9439-34D3CE86D4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EAA4B4A-609A-44D7-B0DA-A4F576A9613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1C13168-F396-4D43-ADF4-0EA16EFE4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348FD8D-535B-4BCC-979A-243B901821D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54763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624C3-9664-4192-A01F-C63E67D24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11555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AC3293-1E73-4B00-973D-BF5AFED8EFF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72</xdr:row>
      <xdr:rowOff>85080</xdr:rowOff>
    </xdr:from>
    <xdr:to>
      <xdr:col>8</xdr:col>
      <xdr:colOff>384968</xdr:colOff>
      <xdr:row>77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518F05B-AF1B-4717-9AAC-DC463C582B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7920243-425B-4BEB-ADF1-4B33CEB0650E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C70943E-D509-4D0B-AD49-FC230322AD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8343255"/>
          <a:ext cx="2289967" cy="1505591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E3C3A8-BB0E-4885-A64C-7E91C3DDECC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47AA94-56CA-4D73-9545-340FF2418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6E4339-25B0-4F9A-96DE-A9732F73FDE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72</xdr:row>
      <xdr:rowOff>85080</xdr:rowOff>
    </xdr:from>
    <xdr:to>
      <xdr:col>8</xdr:col>
      <xdr:colOff>116026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5E5CA4-6110-4F37-ACD4-BB2EA1F627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8276580"/>
          <a:ext cx="2289967" cy="1505592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915CB67-EE4B-4EF0-A49F-ED6D919A8C0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0D447E7-8938-4CE7-91CB-B52771FF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13153380"/>
          <a:ext cx="2289967" cy="1505592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9323DC2-3565-4B08-B602-B00304A7330F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72</xdr:row>
      <xdr:rowOff>85080</xdr:rowOff>
    </xdr:from>
    <xdr:to>
      <xdr:col>8</xdr:col>
      <xdr:colOff>116026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37E9F6C-1C34-40F3-A47F-AF8E3FFD75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287000" y="8276580"/>
          <a:ext cx="2297251" cy="1505592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3D0D9C-88D1-4A77-9008-90FA5C92705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381001</xdr:colOff>
      <xdr:row>73</xdr:row>
      <xdr:rowOff>85080</xdr:rowOff>
    </xdr:from>
    <xdr:to>
      <xdr:col>8</xdr:col>
      <xdr:colOff>384968</xdr:colOff>
      <xdr:row>78</xdr:row>
      <xdr:rowOff>19046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384A77A-8CA1-41CA-9C4E-6CE5A1CCF8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668001" y="12524730"/>
          <a:ext cx="2289967" cy="1505591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202406</xdr:rowOff>
    </xdr:from>
    <xdr:to>
      <xdr:col>2</xdr:col>
      <xdr:colOff>1084869</xdr:colOff>
      <xdr:row>3</xdr:row>
      <xdr:rowOff>258156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0324EDA-5799-40DA-B049-FA1596901365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6875" y="364331"/>
          <a:ext cx="2246919" cy="60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0</xdr:colOff>
      <xdr:row>72</xdr:row>
      <xdr:rowOff>85080</xdr:rowOff>
    </xdr:from>
    <xdr:to>
      <xdr:col>8</xdr:col>
      <xdr:colOff>116026</xdr:colOff>
      <xdr:row>77</xdr:row>
      <xdr:rowOff>19047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E07EB18-7511-41F2-B427-C75D413ED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905"/>
        <a:stretch/>
      </xdr:blipFill>
      <xdr:spPr>
        <a:xfrm>
          <a:off x="10287000" y="8276580"/>
          <a:ext cx="2297251" cy="150559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Administrador\Configuraci&#243;n%20local\Archivos%20te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Administrador\Configuraci&#243;n%20local\Archivos%20temporal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srv01\Private\Users\nroverano\AppData\Local\Microsoft\Windows\Temporary%20Internet%20Files\Content.Outlook\PG03Z0FM\DAILY%20REPORT%20JUL%2009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Partediario%20de%20Noviembre%20-200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urban/Desktop/Informes/Catriel%20Oeste/Aconcagua/Planes%20de%20Batch%20Viejos/Plan%20de%20Batch%20Aconcagua%20-%2019%20-6%20-%2020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Administrador\Configuraci&#243;n%20local\Archivos%20temporales%20de%20Internet\Content.IE5\6PHVO0KQ\Documents%20and%20Settings\jmoya\Configuraci&#243;n%20loca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BUFALOGUARDIA\Documents%20and%20Settings\usuario\Configuraci&#243;n%20local\Archivos%20temporales%20de%20Internet\Content.IE5\SDU30D6N\Documents%20and%20Settings\jvallejo.CATRIEL\Configuraci&#243;n%20local\Archivos%20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ARTE\Documents%20and%20Settings\Administrador\Configuraci&#243;n%20local\Archivos%20temporales%20de%20Internet\Content.IE5\6PHVO0KQ\Documents%20and%20Settings\jmoya\Configuraci&#243;n%20loca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file:///\\CATRIEL01\Users\arodriguez\Mis%20documentos\Downloads\BUFALOGUARDIA\Documents%20and%20Settings\usuario\Configuraci&#243;n%20local\Archivos%20temporales%20de%20Internet\Content.IE5\SDU30D6N\Documents%20and%20Settings\jvallejo.CATRIEL\Configuraci&#243;n%20local\Archivo?DF9BD17F" TargetMode="External"/><Relationship Id="rId1" Type="http://schemas.openxmlformats.org/officeDocument/2006/relationships/externalLinkPath" Target="file:///\\DF9BD17F\Archivo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evangelina_cordero_pecomenergia_com_ar/Documents/Evangelina/Yacimiento/Catriel%2012121/Septiembre%202023/Certificado%20de%20servicio%20Septiembre%202023%20-U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SUMMARY"/>
      <sheetName val="SI Wells Report"/>
      <sheetName val="Daily Activity "/>
      <sheetName val="Daily Production"/>
      <sheetName val="Carga de Datos"/>
      <sheetName val=" Datos del grafico"/>
      <sheetName val="Hoja1"/>
      <sheetName val="Hoja2"/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>
        <row r="31">
          <cell r="D31">
            <v>11.441558028616853</v>
          </cell>
        </row>
      </sheetData>
      <sheetData sheetId="2"/>
      <sheetData sheetId="3">
        <row r="152">
          <cell r="N152">
            <v>930.91999999999962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CION"/>
      <sheetName val="Dicsan"/>
      <sheetName val="Gráfico1"/>
      <sheetName val="Parte"/>
      <sheetName val="ACUMULADAS"/>
      <sheetName val="Módulo1"/>
      <sheetName val="Módulo2"/>
    </sheetNames>
    <sheetDataSet>
      <sheetData sheetId="0">
        <row r="9">
          <cell r="A9">
            <v>1</v>
          </cell>
          <cell r="B9">
            <v>11</v>
          </cell>
          <cell r="C9">
            <v>2009</v>
          </cell>
          <cell r="D9">
            <v>571</v>
          </cell>
          <cell r="E9">
            <v>468</v>
          </cell>
          <cell r="F9">
            <v>353</v>
          </cell>
          <cell r="G9">
            <v>250</v>
          </cell>
          <cell r="H9">
            <v>275.5</v>
          </cell>
          <cell r="I9">
            <v>353</v>
          </cell>
          <cell r="K9">
            <v>0</v>
          </cell>
          <cell r="L9">
            <v>275.5</v>
          </cell>
          <cell r="M9">
            <v>538</v>
          </cell>
          <cell r="O9">
            <v>137.75</v>
          </cell>
          <cell r="P9">
            <v>94.3</v>
          </cell>
          <cell r="Q9">
            <v>277</v>
          </cell>
          <cell r="R9">
            <v>250</v>
          </cell>
          <cell r="V9">
            <v>8768</v>
          </cell>
          <cell r="W9">
            <v>8768</v>
          </cell>
          <cell r="X9">
            <v>432.4</v>
          </cell>
          <cell r="Y9">
            <v>1</v>
          </cell>
          <cell r="Z9">
            <v>9223.4</v>
          </cell>
          <cell r="AA9">
            <v>9223.4</v>
          </cell>
          <cell r="AB9">
            <v>249.87</v>
          </cell>
          <cell r="AC9">
            <v>4.57</v>
          </cell>
          <cell r="AG9">
            <v>0</v>
          </cell>
          <cell r="AH9">
            <v>468</v>
          </cell>
          <cell r="AI9">
            <v>205</v>
          </cell>
          <cell r="AJ9">
            <v>8768</v>
          </cell>
          <cell r="AL9">
            <v>7745</v>
          </cell>
          <cell r="AM9">
            <v>1213</v>
          </cell>
          <cell r="AN9">
            <v>975</v>
          </cell>
          <cell r="AO9">
            <v>61.8</v>
          </cell>
          <cell r="AP9">
            <v>45</v>
          </cell>
          <cell r="AQ9">
            <v>43</v>
          </cell>
          <cell r="AR9">
            <v>45</v>
          </cell>
          <cell r="AS9">
            <v>0</v>
          </cell>
          <cell r="AT9">
            <v>250</v>
          </cell>
          <cell r="AU9">
            <v>423</v>
          </cell>
          <cell r="AV9">
            <v>250</v>
          </cell>
        </row>
        <row r="10">
          <cell r="A10">
            <v>2</v>
          </cell>
          <cell r="B10">
            <v>11</v>
          </cell>
          <cell r="C10">
            <v>2009</v>
          </cell>
          <cell r="D10">
            <v>468</v>
          </cell>
          <cell r="E10">
            <v>409</v>
          </cell>
          <cell r="F10">
            <v>260</v>
          </cell>
          <cell r="G10">
            <v>201</v>
          </cell>
          <cell r="H10">
            <v>500.2</v>
          </cell>
          <cell r="I10">
            <v>613</v>
          </cell>
          <cell r="K10">
            <v>0</v>
          </cell>
          <cell r="L10">
            <v>500.2</v>
          </cell>
          <cell r="M10">
            <v>617</v>
          </cell>
          <cell r="O10">
            <v>387.85</v>
          </cell>
          <cell r="P10">
            <v>92.77</v>
          </cell>
          <cell r="Q10">
            <v>196</v>
          </cell>
          <cell r="R10">
            <v>201</v>
          </cell>
          <cell r="V10">
            <v>8556</v>
          </cell>
          <cell r="W10">
            <v>8556</v>
          </cell>
          <cell r="X10">
            <v>523.79</v>
          </cell>
          <cell r="Y10">
            <v>23</v>
          </cell>
          <cell r="Z10">
            <v>9158.7900000000009</v>
          </cell>
          <cell r="AA10">
            <v>9191.0950000000012</v>
          </cell>
          <cell r="AB10">
            <v>250.62</v>
          </cell>
          <cell r="AC10">
            <v>7.07</v>
          </cell>
          <cell r="AG10">
            <v>0</v>
          </cell>
          <cell r="AH10">
            <v>409</v>
          </cell>
          <cell r="AI10">
            <v>201</v>
          </cell>
          <cell r="AJ10">
            <v>8556</v>
          </cell>
          <cell r="AL10">
            <v>7296</v>
          </cell>
          <cell r="AM10">
            <v>1204</v>
          </cell>
          <cell r="AN10">
            <v>1038</v>
          </cell>
          <cell r="AO10">
            <v>51</v>
          </cell>
          <cell r="AP10">
            <v>45</v>
          </cell>
          <cell r="AQ10">
            <v>43</v>
          </cell>
          <cell r="AR10">
            <v>0</v>
          </cell>
          <cell r="AS10">
            <v>0</v>
          </cell>
          <cell r="AT10">
            <v>225.5</v>
          </cell>
          <cell r="AU10">
            <v>409</v>
          </cell>
          <cell r="AV10">
            <v>201</v>
          </cell>
        </row>
        <row r="11">
          <cell r="A11">
            <v>3</v>
          </cell>
          <cell r="B11">
            <v>11</v>
          </cell>
          <cell r="C11">
            <v>2009</v>
          </cell>
          <cell r="D11">
            <v>409</v>
          </cell>
          <cell r="E11">
            <v>381</v>
          </cell>
          <cell r="F11">
            <v>255</v>
          </cell>
          <cell r="G11">
            <v>227</v>
          </cell>
          <cell r="H11">
            <v>720.9</v>
          </cell>
          <cell r="I11">
            <v>868</v>
          </cell>
          <cell r="K11">
            <v>0</v>
          </cell>
          <cell r="L11">
            <v>240.29999999999998</v>
          </cell>
          <cell r="M11">
            <v>596</v>
          </cell>
          <cell r="O11">
            <v>498.86666666666662</v>
          </cell>
          <cell r="P11">
            <v>94.5</v>
          </cell>
          <cell r="Q11">
            <v>220</v>
          </cell>
          <cell r="R11">
            <v>227</v>
          </cell>
          <cell r="V11">
            <v>8712</v>
          </cell>
          <cell r="W11">
            <v>8712</v>
          </cell>
          <cell r="X11">
            <v>457.54</v>
          </cell>
          <cell r="Y11">
            <v>22.5</v>
          </cell>
          <cell r="Z11">
            <v>9148.5400000000009</v>
          </cell>
          <cell r="AA11">
            <v>9153.6650000000009</v>
          </cell>
          <cell r="AB11">
            <v>249.83</v>
          </cell>
          <cell r="AC11">
            <v>6.15</v>
          </cell>
          <cell r="AG11">
            <v>0</v>
          </cell>
          <cell r="AH11">
            <v>381</v>
          </cell>
          <cell r="AI11">
            <v>203</v>
          </cell>
          <cell r="AJ11">
            <v>8712</v>
          </cell>
          <cell r="AL11">
            <v>7830</v>
          </cell>
          <cell r="AM11">
            <v>1212</v>
          </cell>
          <cell r="AN11">
            <v>1006</v>
          </cell>
          <cell r="AO11">
            <v>61.8</v>
          </cell>
          <cell r="AP11">
            <v>36</v>
          </cell>
          <cell r="AQ11">
            <v>36</v>
          </cell>
          <cell r="AR11">
            <v>24</v>
          </cell>
          <cell r="AS11">
            <v>0</v>
          </cell>
          <cell r="AT11">
            <v>226</v>
          </cell>
          <cell r="AU11">
            <v>357</v>
          </cell>
          <cell r="AV11">
            <v>227</v>
          </cell>
        </row>
        <row r="12">
          <cell r="A12">
            <v>4</v>
          </cell>
          <cell r="B12">
            <v>11</v>
          </cell>
          <cell r="C12">
            <v>2009</v>
          </cell>
          <cell r="D12">
            <v>381</v>
          </cell>
          <cell r="E12">
            <v>335</v>
          </cell>
          <cell r="F12">
            <v>300</v>
          </cell>
          <cell r="G12">
            <v>254</v>
          </cell>
          <cell r="H12">
            <v>962.9</v>
          </cell>
          <cell r="I12">
            <v>1168</v>
          </cell>
          <cell r="K12">
            <v>0</v>
          </cell>
          <cell r="L12">
            <v>240.72499999999999</v>
          </cell>
          <cell r="M12">
            <v>556</v>
          </cell>
          <cell r="O12">
            <v>614.875</v>
          </cell>
          <cell r="P12">
            <v>99.09</v>
          </cell>
          <cell r="Q12">
            <v>254</v>
          </cell>
          <cell r="R12">
            <v>254</v>
          </cell>
          <cell r="V12">
            <v>8520</v>
          </cell>
          <cell r="W12">
            <v>8520</v>
          </cell>
          <cell r="X12">
            <v>611.22</v>
          </cell>
          <cell r="Y12">
            <v>8.5</v>
          </cell>
          <cell r="Z12">
            <v>9091.2199999999993</v>
          </cell>
          <cell r="AA12">
            <v>9119.880000000001</v>
          </cell>
          <cell r="AC12">
            <v>10.28</v>
          </cell>
          <cell r="AF12">
            <v>867.99599999999998</v>
          </cell>
          <cell r="AG12">
            <v>867.99599999999998</v>
          </cell>
          <cell r="AH12">
            <v>335</v>
          </cell>
          <cell r="AI12">
            <v>198</v>
          </cell>
          <cell r="AJ12">
            <v>8520</v>
          </cell>
          <cell r="AL12">
            <v>7564</v>
          </cell>
          <cell r="AM12">
            <v>1198</v>
          </cell>
          <cell r="AN12">
            <v>864</v>
          </cell>
          <cell r="AO12">
            <v>61.8</v>
          </cell>
          <cell r="AP12">
            <v>45</v>
          </cell>
          <cell r="AQ12">
            <v>36</v>
          </cell>
          <cell r="AR12">
            <v>56</v>
          </cell>
          <cell r="AS12">
            <v>0</v>
          </cell>
          <cell r="AT12">
            <v>233</v>
          </cell>
          <cell r="AU12">
            <v>279</v>
          </cell>
          <cell r="AV12">
            <v>254</v>
          </cell>
        </row>
        <row r="13">
          <cell r="A13">
            <v>5</v>
          </cell>
          <cell r="B13">
            <v>11</v>
          </cell>
          <cell r="C13">
            <v>2009</v>
          </cell>
          <cell r="D13">
            <v>335</v>
          </cell>
          <cell r="E13">
            <v>395</v>
          </cell>
          <cell r="F13">
            <v>195</v>
          </cell>
          <cell r="G13">
            <v>255</v>
          </cell>
          <cell r="H13">
            <v>1221.2</v>
          </cell>
          <cell r="I13">
            <v>1363</v>
          </cell>
          <cell r="K13">
            <v>0</v>
          </cell>
          <cell r="L13">
            <v>244.24</v>
          </cell>
          <cell r="M13">
            <v>567</v>
          </cell>
          <cell r="O13">
            <v>851.3</v>
          </cell>
          <cell r="P13">
            <v>102.2</v>
          </cell>
          <cell r="Q13">
            <v>235</v>
          </cell>
          <cell r="R13">
            <v>255</v>
          </cell>
          <cell r="V13">
            <v>8716</v>
          </cell>
          <cell r="W13">
            <v>8716</v>
          </cell>
          <cell r="X13">
            <v>301.62</v>
          </cell>
          <cell r="Y13">
            <v>5</v>
          </cell>
          <cell r="Z13">
            <v>9028.6200000000008</v>
          </cell>
          <cell r="AA13">
            <v>9059.92</v>
          </cell>
          <cell r="AC13">
            <v>3.84</v>
          </cell>
          <cell r="AG13">
            <v>867.99599999999998</v>
          </cell>
          <cell r="AH13">
            <v>395</v>
          </cell>
          <cell r="AI13">
            <v>220</v>
          </cell>
          <cell r="AJ13">
            <v>8716</v>
          </cell>
          <cell r="AL13">
            <v>7643</v>
          </cell>
          <cell r="AM13">
            <v>1205</v>
          </cell>
          <cell r="AN13">
            <v>926</v>
          </cell>
          <cell r="AO13">
            <v>61.8</v>
          </cell>
          <cell r="AP13">
            <v>45</v>
          </cell>
          <cell r="AQ13">
            <v>36</v>
          </cell>
          <cell r="AR13">
            <v>35</v>
          </cell>
          <cell r="AS13">
            <v>0</v>
          </cell>
          <cell r="AT13">
            <v>237.4</v>
          </cell>
          <cell r="AU13">
            <v>360</v>
          </cell>
          <cell r="AV13">
            <v>255</v>
          </cell>
        </row>
        <row r="14">
          <cell r="A14">
            <v>6</v>
          </cell>
          <cell r="B14">
            <v>11</v>
          </cell>
          <cell r="C14">
            <v>2009</v>
          </cell>
          <cell r="D14">
            <v>395</v>
          </cell>
          <cell r="E14">
            <v>401</v>
          </cell>
          <cell r="F14">
            <v>214</v>
          </cell>
          <cell r="G14">
            <v>220</v>
          </cell>
          <cell r="H14">
            <v>1447.2</v>
          </cell>
          <cell r="I14">
            <v>1577</v>
          </cell>
          <cell r="K14">
            <v>0</v>
          </cell>
          <cell r="L14">
            <v>241.20000000000002</v>
          </cell>
          <cell r="M14">
            <v>587</v>
          </cell>
          <cell r="O14">
            <v>1088.05</v>
          </cell>
          <cell r="P14">
            <v>97.8</v>
          </cell>
          <cell r="Q14">
            <v>239</v>
          </cell>
          <cell r="R14">
            <v>220</v>
          </cell>
          <cell r="V14">
            <v>8831</v>
          </cell>
          <cell r="W14">
            <v>8831</v>
          </cell>
          <cell r="X14">
            <v>233.2</v>
          </cell>
          <cell r="Y14">
            <v>6.5</v>
          </cell>
          <cell r="Z14">
            <v>9084.2000000000007</v>
          </cell>
          <cell r="AA14">
            <v>9056.41</v>
          </cell>
          <cell r="AC14">
            <v>2.66</v>
          </cell>
          <cell r="AG14">
            <v>867.99599999999998</v>
          </cell>
          <cell r="AH14">
            <v>401</v>
          </cell>
          <cell r="AI14">
            <v>207</v>
          </cell>
          <cell r="AJ14">
            <v>8831</v>
          </cell>
          <cell r="AL14">
            <v>7829</v>
          </cell>
          <cell r="AM14">
            <v>1216</v>
          </cell>
          <cell r="AN14">
            <v>892</v>
          </cell>
          <cell r="AO14">
            <v>61.8</v>
          </cell>
          <cell r="AP14">
            <v>45</v>
          </cell>
          <cell r="AQ14">
            <v>36</v>
          </cell>
          <cell r="AR14">
            <v>13</v>
          </cell>
          <cell r="AS14">
            <v>0</v>
          </cell>
          <cell r="AT14">
            <v>234.5</v>
          </cell>
          <cell r="AU14">
            <v>388</v>
          </cell>
          <cell r="AV14">
            <v>220</v>
          </cell>
        </row>
        <row r="15">
          <cell r="A15">
            <v>7</v>
          </cell>
          <cell r="B15">
            <v>11</v>
          </cell>
          <cell r="C15">
            <v>2009</v>
          </cell>
          <cell r="D15">
            <v>401</v>
          </cell>
          <cell r="E15">
            <v>380</v>
          </cell>
          <cell r="F15">
            <v>260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585</v>
          </cell>
          <cell r="O15">
            <v>0</v>
          </cell>
          <cell r="P15">
            <v>95.56</v>
          </cell>
          <cell r="Q15">
            <v>231</v>
          </cell>
          <cell r="R15">
            <v>0</v>
          </cell>
          <cell r="V15">
            <v>8815</v>
          </cell>
          <cell r="W15">
            <v>0</v>
          </cell>
          <cell r="X15">
            <v>286.89999999999998</v>
          </cell>
          <cell r="Y15">
            <v>2.33</v>
          </cell>
          <cell r="Z15">
            <v>-587</v>
          </cell>
          <cell r="AA15">
            <v>0</v>
          </cell>
          <cell r="AC15">
            <v>4.55</v>
          </cell>
          <cell r="AG15">
            <v>867.99599999999998</v>
          </cell>
          <cell r="AH15">
            <v>380</v>
          </cell>
          <cell r="AI15">
            <v>204</v>
          </cell>
          <cell r="AJ15">
            <v>8815</v>
          </cell>
          <cell r="AL15">
            <v>7722</v>
          </cell>
          <cell r="AM15">
            <v>1221</v>
          </cell>
          <cell r="AN15">
            <v>937</v>
          </cell>
          <cell r="AO15">
            <v>61.8</v>
          </cell>
          <cell r="AP15">
            <v>45</v>
          </cell>
          <cell r="AQ15">
            <v>40</v>
          </cell>
          <cell r="AR15">
            <v>0</v>
          </cell>
          <cell r="AS15">
            <v>0</v>
          </cell>
          <cell r="AT15">
            <v>-81.571428571428569</v>
          </cell>
          <cell r="AU15">
            <v>0</v>
          </cell>
          <cell r="AV15">
            <v>0</v>
          </cell>
        </row>
        <row r="16">
          <cell r="A16">
            <v>8</v>
          </cell>
          <cell r="B16">
            <v>11</v>
          </cell>
          <cell r="C16">
            <v>2009</v>
          </cell>
          <cell r="D16">
            <v>0</v>
          </cell>
          <cell r="E16">
            <v>358</v>
          </cell>
          <cell r="F16">
            <v>245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581</v>
          </cell>
          <cell r="O16">
            <v>0</v>
          </cell>
          <cell r="P16">
            <v>95.26</v>
          </cell>
          <cell r="Q16">
            <v>245</v>
          </cell>
          <cell r="R16">
            <v>0</v>
          </cell>
          <cell r="V16">
            <v>8821</v>
          </cell>
          <cell r="W16">
            <v>0</v>
          </cell>
          <cell r="X16">
            <v>260.45</v>
          </cell>
          <cell r="Y16">
            <v>2</v>
          </cell>
          <cell r="Z16">
            <v>0</v>
          </cell>
          <cell r="AA16">
            <v>0</v>
          </cell>
          <cell r="AC16">
            <v>3.9</v>
          </cell>
          <cell r="AG16">
            <v>867.99599999999998</v>
          </cell>
          <cell r="AH16">
            <v>358</v>
          </cell>
          <cell r="AI16">
            <v>205</v>
          </cell>
          <cell r="AJ16">
            <v>8821</v>
          </cell>
          <cell r="AL16">
            <v>7902</v>
          </cell>
          <cell r="AM16">
            <v>1222</v>
          </cell>
          <cell r="AN16">
            <v>918</v>
          </cell>
          <cell r="AO16">
            <v>61.8</v>
          </cell>
          <cell r="AP16">
            <v>45</v>
          </cell>
          <cell r="AQ16">
            <v>36</v>
          </cell>
          <cell r="AR16">
            <v>0</v>
          </cell>
          <cell r="AS16">
            <v>0</v>
          </cell>
          <cell r="AT16">
            <v>-71.375</v>
          </cell>
          <cell r="AU16">
            <v>0</v>
          </cell>
          <cell r="AV16">
            <v>0</v>
          </cell>
        </row>
        <row r="17">
          <cell r="A17">
            <v>9</v>
          </cell>
          <cell r="B17">
            <v>11</v>
          </cell>
          <cell r="C17">
            <v>2009</v>
          </cell>
          <cell r="D17">
            <v>0</v>
          </cell>
          <cell r="E17">
            <v>329</v>
          </cell>
          <cell r="F17">
            <v>243</v>
          </cell>
          <cell r="G17">
            <v>0</v>
          </cell>
          <cell r="H17">
            <v>0</v>
          </cell>
          <cell r="I17">
            <v>0</v>
          </cell>
          <cell r="K17">
            <v>0</v>
          </cell>
          <cell r="L17">
            <v>0</v>
          </cell>
          <cell r="M17">
            <v>577</v>
          </cell>
          <cell r="O17">
            <v>0</v>
          </cell>
          <cell r="P17">
            <v>95.18</v>
          </cell>
          <cell r="Q17">
            <v>208</v>
          </cell>
          <cell r="R17">
            <v>0</v>
          </cell>
          <cell r="V17">
            <v>8728</v>
          </cell>
          <cell r="W17">
            <v>0</v>
          </cell>
          <cell r="X17">
            <v>357.53</v>
          </cell>
          <cell r="Y17">
            <v>14.5</v>
          </cell>
          <cell r="Z17">
            <v>0</v>
          </cell>
          <cell r="AA17">
            <v>0</v>
          </cell>
          <cell r="AC17">
            <v>6.96</v>
          </cell>
          <cell r="AG17">
            <v>867.99599999999998</v>
          </cell>
          <cell r="AH17">
            <v>329</v>
          </cell>
          <cell r="AI17">
            <v>201</v>
          </cell>
          <cell r="AJ17">
            <v>8728</v>
          </cell>
          <cell r="AL17">
            <v>7821</v>
          </cell>
          <cell r="AM17">
            <v>1226</v>
          </cell>
          <cell r="AN17">
            <v>790</v>
          </cell>
          <cell r="AO17">
            <v>61.8</v>
          </cell>
          <cell r="AP17">
            <v>45</v>
          </cell>
          <cell r="AQ17">
            <v>29</v>
          </cell>
          <cell r="AR17">
            <v>0</v>
          </cell>
          <cell r="AS17">
            <v>0</v>
          </cell>
          <cell r="AT17">
            <v>-63.444444444444443</v>
          </cell>
          <cell r="AU17">
            <v>0</v>
          </cell>
          <cell r="AV17">
            <v>0</v>
          </cell>
        </row>
        <row r="18">
          <cell r="A18">
            <v>10</v>
          </cell>
          <cell r="B18">
            <v>11</v>
          </cell>
          <cell r="C18">
            <v>2009</v>
          </cell>
          <cell r="D18">
            <v>0</v>
          </cell>
          <cell r="E18">
            <v>547</v>
          </cell>
          <cell r="F18">
            <v>1E-3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581</v>
          </cell>
          <cell r="O18">
            <v>0</v>
          </cell>
          <cell r="P18">
            <v>97.91</v>
          </cell>
          <cell r="Q18">
            <v>218</v>
          </cell>
          <cell r="R18">
            <v>0</v>
          </cell>
          <cell r="V18">
            <v>8609</v>
          </cell>
          <cell r="W18">
            <v>0</v>
          </cell>
          <cell r="X18">
            <v>520</v>
          </cell>
          <cell r="Y18">
            <v>36</v>
          </cell>
          <cell r="Z18">
            <v>0</v>
          </cell>
          <cell r="AA18">
            <v>0</v>
          </cell>
          <cell r="AC18">
            <v>9.1199999999999992</v>
          </cell>
          <cell r="AF18">
            <v>1456.816</v>
          </cell>
          <cell r="AG18">
            <v>867.99599999999998</v>
          </cell>
          <cell r="AH18">
            <v>547</v>
          </cell>
          <cell r="AI18">
            <v>198</v>
          </cell>
          <cell r="AJ18">
            <v>8609</v>
          </cell>
          <cell r="AL18">
            <v>7745</v>
          </cell>
          <cell r="AM18">
            <v>1257</v>
          </cell>
          <cell r="AN18">
            <v>1055</v>
          </cell>
          <cell r="AO18">
            <v>61.8</v>
          </cell>
          <cell r="AP18">
            <v>44</v>
          </cell>
          <cell r="AQ18">
            <v>37</v>
          </cell>
          <cell r="AR18">
            <v>0</v>
          </cell>
          <cell r="AS18">
            <v>0</v>
          </cell>
          <cell r="AT18">
            <v>-57.1</v>
          </cell>
          <cell r="AU18">
            <v>0</v>
          </cell>
          <cell r="AV18">
            <v>0</v>
          </cell>
        </row>
        <row r="19">
          <cell r="A19">
            <v>11</v>
          </cell>
          <cell r="B19">
            <v>11</v>
          </cell>
          <cell r="C19">
            <v>2009</v>
          </cell>
          <cell r="D19">
            <v>0</v>
          </cell>
          <cell r="E19">
            <v>510</v>
          </cell>
          <cell r="F19">
            <v>250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589</v>
          </cell>
          <cell r="O19">
            <v>0</v>
          </cell>
          <cell r="P19">
            <v>96</v>
          </cell>
          <cell r="Q19">
            <v>220</v>
          </cell>
          <cell r="R19">
            <v>0</v>
          </cell>
          <cell r="V19">
            <v>8617</v>
          </cell>
          <cell r="W19">
            <v>0</v>
          </cell>
          <cell r="X19">
            <v>504.56</v>
          </cell>
          <cell r="Y19">
            <v>5.5</v>
          </cell>
          <cell r="Z19">
            <v>0</v>
          </cell>
          <cell r="AA19">
            <v>0</v>
          </cell>
          <cell r="AC19">
            <v>7.28</v>
          </cell>
          <cell r="AG19">
            <v>867.99599999999998</v>
          </cell>
          <cell r="AH19">
            <v>510</v>
          </cell>
          <cell r="AI19">
            <v>199</v>
          </cell>
          <cell r="AJ19">
            <v>8617</v>
          </cell>
          <cell r="AL19">
            <v>7707</v>
          </cell>
          <cell r="AM19">
            <v>1277</v>
          </cell>
          <cell r="AN19">
            <v>853</v>
          </cell>
          <cell r="AO19">
            <v>61.8</v>
          </cell>
          <cell r="AP19">
            <v>43.5</v>
          </cell>
          <cell r="AQ19">
            <v>36</v>
          </cell>
          <cell r="AR19">
            <v>0</v>
          </cell>
          <cell r="AS19">
            <v>0</v>
          </cell>
          <cell r="AT19">
            <v>-51.909090909090907</v>
          </cell>
          <cell r="AU19">
            <v>0</v>
          </cell>
          <cell r="AV19">
            <v>0</v>
          </cell>
        </row>
        <row r="20">
          <cell r="A20">
            <v>12</v>
          </cell>
          <cell r="B20">
            <v>11</v>
          </cell>
          <cell r="C20">
            <v>2009</v>
          </cell>
          <cell r="D20">
            <v>0</v>
          </cell>
          <cell r="E20">
            <v>392</v>
          </cell>
          <cell r="F20">
            <v>322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550</v>
          </cell>
          <cell r="O20">
            <v>0</v>
          </cell>
          <cell r="P20">
            <v>95.7</v>
          </cell>
          <cell r="Q20">
            <v>211</v>
          </cell>
          <cell r="R20">
            <v>0</v>
          </cell>
          <cell r="V20">
            <v>8730</v>
          </cell>
          <cell r="W20">
            <v>0</v>
          </cell>
          <cell r="X20">
            <v>400</v>
          </cell>
          <cell r="Y20">
            <v>1.66</v>
          </cell>
          <cell r="Z20">
            <v>0</v>
          </cell>
          <cell r="AA20">
            <v>0</v>
          </cell>
          <cell r="AC20">
            <v>5.72</v>
          </cell>
          <cell r="AG20">
            <v>867.99599999999998</v>
          </cell>
          <cell r="AH20">
            <v>392</v>
          </cell>
          <cell r="AI20">
            <v>204</v>
          </cell>
          <cell r="AJ20">
            <v>8730</v>
          </cell>
          <cell r="AL20">
            <v>7710</v>
          </cell>
          <cell r="AM20">
            <v>1242</v>
          </cell>
          <cell r="AN20">
            <v>821</v>
          </cell>
          <cell r="AO20">
            <v>61.8</v>
          </cell>
          <cell r="AP20">
            <v>44.5</v>
          </cell>
          <cell r="AQ20">
            <v>36</v>
          </cell>
          <cell r="AR20">
            <v>0</v>
          </cell>
          <cell r="AS20">
            <v>0</v>
          </cell>
          <cell r="AT20">
            <v>-47.583333333333336</v>
          </cell>
          <cell r="AU20">
            <v>0</v>
          </cell>
          <cell r="AV20">
            <v>0</v>
          </cell>
        </row>
        <row r="21">
          <cell r="A21">
            <v>13</v>
          </cell>
          <cell r="B21">
            <v>11</v>
          </cell>
          <cell r="C21">
            <v>2009</v>
          </cell>
          <cell r="D21">
            <v>0</v>
          </cell>
          <cell r="E21">
            <v>384</v>
          </cell>
          <cell r="F21">
            <v>211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560</v>
          </cell>
          <cell r="O21">
            <v>0</v>
          </cell>
          <cell r="P21">
            <v>98.77</v>
          </cell>
          <cell r="Q21">
            <v>222</v>
          </cell>
          <cell r="R21">
            <v>0</v>
          </cell>
          <cell r="V21">
            <v>8796</v>
          </cell>
          <cell r="W21">
            <v>0</v>
          </cell>
          <cell r="X21">
            <v>258</v>
          </cell>
          <cell r="Y21">
            <v>3</v>
          </cell>
          <cell r="Z21">
            <v>0</v>
          </cell>
          <cell r="AA21">
            <v>0</v>
          </cell>
          <cell r="AC21">
            <v>3.22</v>
          </cell>
          <cell r="AG21">
            <v>867.99599999999998</v>
          </cell>
          <cell r="AH21">
            <v>384</v>
          </cell>
          <cell r="AI21">
            <v>202</v>
          </cell>
          <cell r="AJ21">
            <v>8796</v>
          </cell>
          <cell r="AL21">
            <v>7623</v>
          </cell>
          <cell r="AM21">
            <v>1243</v>
          </cell>
          <cell r="AN21">
            <v>988</v>
          </cell>
          <cell r="AO21">
            <v>61.8</v>
          </cell>
          <cell r="AP21">
            <v>44.5</v>
          </cell>
          <cell r="AQ21">
            <v>40</v>
          </cell>
          <cell r="AR21">
            <v>0</v>
          </cell>
          <cell r="AS21">
            <v>0</v>
          </cell>
          <cell r="AT21">
            <v>-43.92307692307692</v>
          </cell>
          <cell r="AU21">
            <v>0</v>
          </cell>
          <cell r="AV21">
            <v>0</v>
          </cell>
        </row>
        <row r="22">
          <cell r="A22">
            <v>14</v>
          </cell>
          <cell r="B22">
            <v>11</v>
          </cell>
          <cell r="C22">
            <v>2009</v>
          </cell>
          <cell r="D22">
            <v>0</v>
          </cell>
          <cell r="E22">
            <v>398</v>
          </cell>
          <cell r="F22">
            <v>215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556</v>
          </cell>
          <cell r="O22">
            <v>0</v>
          </cell>
          <cell r="P22">
            <v>92.62</v>
          </cell>
          <cell r="Q22">
            <v>239</v>
          </cell>
          <cell r="R22">
            <v>0</v>
          </cell>
          <cell r="V22">
            <v>8879</v>
          </cell>
          <cell r="W22">
            <v>0</v>
          </cell>
          <cell r="X22">
            <v>222.6</v>
          </cell>
          <cell r="Y22">
            <v>3.5</v>
          </cell>
          <cell r="Z22">
            <v>0</v>
          </cell>
          <cell r="AA22">
            <v>0</v>
          </cell>
          <cell r="AC22">
            <v>3.29</v>
          </cell>
          <cell r="AG22">
            <v>867.99599999999998</v>
          </cell>
          <cell r="AH22">
            <v>398</v>
          </cell>
          <cell r="AI22">
            <v>203</v>
          </cell>
          <cell r="AJ22">
            <v>8879</v>
          </cell>
          <cell r="AL22">
            <v>7672</v>
          </cell>
          <cell r="AM22">
            <v>1232</v>
          </cell>
          <cell r="AN22">
            <v>1060</v>
          </cell>
          <cell r="AO22">
            <v>61.8</v>
          </cell>
          <cell r="AP22">
            <v>44</v>
          </cell>
          <cell r="AQ22">
            <v>43</v>
          </cell>
          <cell r="AR22">
            <v>0</v>
          </cell>
          <cell r="AS22">
            <v>0</v>
          </cell>
          <cell r="AT22">
            <v>-40.785714285714285</v>
          </cell>
          <cell r="AU22">
            <v>0</v>
          </cell>
          <cell r="AV22">
            <v>0</v>
          </cell>
        </row>
        <row r="23">
          <cell r="A23">
            <v>15</v>
          </cell>
          <cell r="B23">
            <v>11</v>
          </cell>
          <cell r="C23">
            <v>2009</v>
          </cell>
          <cell r="D23">
            <v>0</v>
          </cell>
          <cell r="E23">
            <v>426</v>
          </cell>
          <cell r="F23">
            <v>210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546</v>
          </cell>
          <cell r="O23">
            <v>0</v>
          </cell>
          <cell r="P23">
            <v>92.23</v>
          </cell>
          <cell r="Q23">
            <v>220</v>
          </cell>
          <cell r="R23">
            <v>0</v>
          </cell>
          <cell r="V23">
            <v>8741</v>
          </cell>
          <cell r="W23">
            <v>0</v>
          </cell>
          <cell r="X23">
            <v>296.43</v>
          </cell>
          <cell r="Y23">
            <v>3.5</v>
          </cell>
          <cell r="Z23">
            <v>0</v>
          </cell>
          <cell r="AA23">
            <v>0</v>
          </cell>
          <cell r="AC23">
            <v>4.7300000000000004</v>
          </cell>
          <cell r="AG23">
            <v>867.99599999999998</v>
          </cell>
          <cell r="AH23">
            <v>426</v>
          </cell>
          <cell r="AI23">
            <v>201</v>
          </cell>
          <cell r="AJ23">
            <v>8741</v>
          </cell>
          <cell r="AL23">
            <v>7680</v>
          </cell>
          <cell r="AM23">
            <v>1252</v>
          </cell>
          <cell r="AN23">
            <v>1052</v>
          </cell>
          <cell r="AO23">
            <v>61.8</v>
          </cell>
          <cell r="AP23">
            <v>44</v>
          </cell>
          <cell r="AQ23">
            <v>42</v>
          </cell>
          <cell r="AR23">
            <v>0</v>
          </cell>
          <cell r="AS23">
            <v>0</v>
          </cell>
          <cell r="AT23">
            <v>-38.06666666666667</v>
          </cell>
          <cell r="AU23">
            <v>0</v>
          </cell>
          <cell r="AV23">
            <v>0</v>
          </cell>
        </row>
        <row r="24">
          <cell r="A24">
            <v>16</v>
          </cell>
          <cell r="B24">
            <v>11</v>
          </cell>
          <cell r="C24">
            <v>2009</v>
          </cell>
          <cell r="D24">
            <v>0</v>
          </cell>
          <cell r="E24">
            <v>412</v>
          </cell>
          <cell r="F24">
            <v>230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548</v>
          </cell>
          <cell r="O24">
            <v>0</v>
          </cell>
          <cell r="P24">
            <v>89.3</v>
          </cell>
          <cell r="Q24">
            <v>216</v>
          </cell>
          <cell r="R24">
            <v>0</v>
          </cell>
          <cell r="V24">
            <v>8936</v>
          </cell>
          <cell r="W24">
            <v>0</v>
          </cell>
          <cell r="X24">
            <v>328.48</v>
          </cell>
          <cell r="Y24">
            <v>14.6</v>
          </cell>
          <cell r="Z24">
            <v>0</v>
          </cell>
          <cell r="AA24">
            <v>0</v>
          </cell>
          <cell r="AC24">
            <v>5.82</v>
          </cell>
          <cell r="AG24">
            <v>867.99599999999998</v>
          </cell>
          <cell r="AH24">
            <v>412</v>
          </cell>
          <cell r="AI24">
            <v>200</v>
          </cell>
          <cell r="AJ24">
            <v>8936</v>
          </cell>
          <cell r="AL24">
            <v>7862</v>
          </cell>
          <cell r="AM24">
            <v>1249</v>
          </cell>
          <cell r="AN24">
            <v>1009</v>
          </cell>
          <cell r="AO24">
            <v>61.8</v>
          </cell>
          <cell r="AP24">
            <v>44</v>
          </cell>
          <cell r="AQ24">
            <v>41</v>
          </cell>
          <cell r="AR24">
            <v>0</v>
          </cell>
          <cell r="AS24">
            <v>0</v>
          </cell>
          <cell r="AT24">
            <v>-35.6875</v>
          </cell>
          <cell r="AU24">
            <v>0</v>
          </cell>
          <cell r="AV24">
            <v>0</v>
          </cell>
        </row>
        <row r="25">
          <cell r="A25">
            <v>17</v>
          </cell>
          <cell r="B25">
            <v>11</v>
          </cell>
          <cell r="C25">
            <v>2009</v>
          </cell>
          <cell r="D25">
            <v>0</v>
          </cell>
          <cell r="E25">
            <v>377</v>
          </cell>
          <cell r="F25">
            <v>238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577</v>
          </cell>
          <cell r="O25">
            <v>0</v>
          </cell>
          <cell r="P25">
            <v>90.3</v>
          </cell>
          <cell r="Q25">
            <v>203</v>
          </cell>
          <cell r="R25">
            <v>0</v>
          </cell>
          <cell r="V25">
            <v>8797</v>
          </cell>
          <cell r="W25">
            <v>0</v>
          </cell>
          <cell r="X25">
            <v>297</v>
          </cell>
          <cell r="Y25">
            <v>16.600000000000001</v>
          </cell>
          <cell r="Z25">
            <v>0</v>
          </cell>
          <cell r="AA25">
            <v>0</v>
          </cell>
          <cell r="AC25">
            <v>4.8</v>
          </cell>
          <cell r="AF25">
            <v>1436.242</v>
          </cell>
          <cell r="AG25">
            <v>867.99599999999998</v>
          </cell>
          <cell r="AH25">
            <v>377</v>
          </cell>
          <cell r="AI25">
            <v>201</v>
          </cell>
          <cell r="AJ25">
            <v>8797</v>
          </cell>
          <cell r="AL25">
            <v>7690</v>
          </cell>
          <cell r="AM25">
            <v>1257</v>
          </cell>
          <cell r="AN25">
            <v>959</v>
          </cell>
          <cell r="AO25">
            <v>61.8</v>
          </cell>
          <cell r="AP25">
            <v>44</v>
          </cell>
          <cell r="AQ25">
            <v>36</v>
          </cell>
          <cell r="AR25">
            <v>0</v>
          </cell>
          <cell r="AS25">
            <v>0</v>
          </cell>
          <cell r="AT25">
            <v>-33.588235294117645</v>
          </cell>
          <cell r="AU25">
            <v>0</v>
          </cell>
          <cell r="AV25">
            <v>0</v>
          </cell>
        </row>
        <row r="26">
          <cell r="A26">
            <v>18</v>
          </cell>
          <cell r="B26">
            <v>11</v>
          </cell>
          <cell r="C26">
            <v>2009</v>
          </cell>
          <cell r="D26">
            <v>0</v>
          </cell>
          <cell r="E26">
            <v>386</v>
          </cell>
          <cell r="F26">
            <v>217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587</v>
          </cell>
          <cell r="O26">
            <v>0</v>
          </cell>
          <cell r="P26">
            <v>94.44</v>
          </cell>
          <cell r="Q26">
            <v>201</v>
          </cell>
          <cell r="R26">
            <v>0</v>
          </cell>
          <cell r="V26">
            <v>8798</v>
          </cell>
          <cell r="W26">
            <v>0</v>
          </cell>
          <cell r="X26">
            <v>283.10000000000002</v>
          </cell>
          <cell r="Y26">
            <v>23</v>
          </cell>
          <cell r="Z26">
            <v>0</v>
          </cell>
          <cell r="AA26">
            <v>0</v>
          </cell>
          <cell r="AC26">
            <v>4.03</v>
          </cell>
          <cell r="AG26">
            <v>867.99599999999998</v>
          </cell>
          <cell r="AH26">
            <v>386</v>
          </cell>
          <cell r="AI26">
            <v>202</v>
          </cell>
          <cell r="AJ26">
            <v>8798</v>
          </cell>
          <cell r="AL26">
            <v>7768</v>
          </cell>
          <cell r="AM26">
            <v>1271</v>
          </cell>
          <cell r="AN26">
            <v>1031</v>
          </cell>
          <cell r="AO26">
            <v>61.8</v>
          </cell>
          <cell r="AP26">
            <v>44</v>
          </cell>
          <cell r="AQ26">
            <v>42.5</v>
          </cell>
          <cell r="AR26">
            <v>0</v>
          </cell>
          <cell r="AS26">
            <v>0</v>
          </cell>
          <cell r="AT26">
            <v>-31.722222222222221</v>
          </cell>
          <cell r="AU26">
            <v>0</v>
          </cell>
          <cell r="AV26">
            <v>0</v>
          </cell>
        </row>
        <row r="27">
          <cell r="A27">
            <v>19</v>
          </cell>
          <cell r="B27">
            <v>11</v>
          </cell>
          <cell r="C27">
            <v>2009</v>
          </cell>
          <cell r="D27">
            <v>0</v>
          </cell>
          <cell r="E27">
            <v>433</v>
          </cell>
          <cell r="F27">
            <v>184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601</v>
          </cell>
          <cell r="O27">
            <v>0</v>
          </cell>
          <cell r="P27">
            <v>94.04</v>
          </cell>
          <cell r="Q27">
            <v>209</v>
          </cell>
          <cell r="R27">
            <v>0</v>
          </cell>
          <cell r="V27">
            <v>8971</v>
          </cell>
          <cell r="W27">
            <v>0</v>
          </cell>
          <cell r="X27">
            <v>250.71</v>
          </cell>
          <cell r="Y27">
            <v>4</v>
          </cell>
          <cell r="Z27">
            <v>0</v>
          </cell>
          <cell r="AA27">
            <v>0</v>
          </cell>
          <cell r="AC27">
            <v>4.07</v>
          </cell>
          <cell r="AG27">
            <v>867.99599999999998</v>
          </cell>
          <cell r="AH27">
            <v>433</v>
          </cell>
          <cell r="AI27">
            <v>198</v>
          </cell>
          <cell r="AJ27">
            <v>8971</v>
          </cell>
          <cell r="AL27">
            <v>7820</v>
          </cell>
          <cell r="AM27">
            <v>1247</v>
          </cell>
          <cell r="AN27">
            <v>1090</v>
          </cell>
          <cell r="AO27">
            <v>61.8</v>
          </cell>
          <cell r="AP27">
            <v>43.5</v>
          </cell>
          <cell r="AQ27">
            <v>42</v>
          </cell>
          <cell r="AR27">
            <v>0</v>
          </cell>
          <cell r="AS27">
            <v>0</v>
          </cell>
          <cell r="AT27">
            <v>-30.05263157894737</v>
          </cell>
          <cell r="AU27">
            <v>0</v>
          </cell>
          <cell r="AV27">
            <v>0</v>
          </cell>
        </row>
        <row r="28">
          <cell r="A28">
            <v>20</v>
          </cell>
          <cell r="B28">
            <v>11</v>
          </cell>
          <cell r="C28">
            <v>2009</v>
          </cell>
          <cell r="D28">
            <v>0</v>
          </cell>
          <cell r="E28">
            <v>453</v>
          </cell>
          <cell r="F28">
            <v>217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579</v>
          </cell>
          <cell r="O28">
            <v>0</v>
          </cell>
          <cell r="P28">
            <v>90.94</v>
          </cell>
          <cell r="Q28">
            <v>211</v>
          </cell>
          <cell r="R28">
            <v>0</v>
          </cell>
          <cell r="V28">
            <v>8996</v>
          </cell>
          <cell r="W28">
            <v>0</v>
          </cell>
          <cell r="X28">
            <v>223.06</v>
          </cell>
          <cell r="Y28">
            <v>2.6</v>
          </cell>
          <cell r="Z28">
            <v>0</v>
          </cell>
          <cell r="AA28">
            <v>0</v>
          </cell>
          <cell r="AC28">
            <v>5.54</v>
          </cell>
          <cell r="AG28">
            <v>867.99599999999998</v>
          </cell>
          <cell r="AH28">
            <v>453</v>
          </cell>
          <cell r="AI28">
            <v>198</v>
          </cell>
          <cell r="AJ28">
            <v>8996</v>
          </cell>
          <cell r="AL28">
            <v>7892</v>
          </cell>
          <cell r="AM28">
            <v>1227</v>
          </cell>
          <cell r="AN28">
            <v>1073</v>
          </cell>
          <cell r="AO28">
            <v>61.8</v>
          </cell>
          <cell r="AP28">
            <v>45</v>
          </cell>
          <cell r="AQ28">
            <v>42</v>
          </cell>
          <cell r="AR28">
            <v>0</v>
          </cell>
          <cell r="AS28">
            <v>0</v>
          </cell>
          <cell r="AT28">
            <v>-28.55</v>
          </cell>
          <cell r="AU28">
            <v>0</v>
          </cell>
          <cell r="AV28">
            <v>0</v>
          </cell>
        </row>
        <row r="29">
          <cell r="A29">
            <v>21</v>
          </cell>
          <cell r="B29">
            <v>11</v>
          </cell>
          <cell r="C29">
            <v>2009</v>
          </cell>
          <cell r="D29">
            <v>0</v>
          </cell>
          <cell r="E29">
            <v>453</v>
          </cell>
          <cell r="F29">
            <v>248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578</v>
          </cell>
          <cell r="O29">
            <v>0</v>
          </cell>
          <cell r="P29">
            <v>89.38</v>
          </cell>
          <cell r="Q29">
            <v>270</v>
          </cell>
          <cell r="R29">
            <v>0</v>
          </cell>
          <cell r="V29">
            <v>8937</v>
          </cell>
          <cell r="W29">
            <v>0</v>
          </cell>
          <cell r="X29">
            <v>209.6</v>
          </cell>
          <cell r="Y29">
            <v>2</v>
          </cell>
          <cell r="Z29">
            <v>0</v>
          </cell>
          <cell r="AA29">
            <v>0</v>
          </cell>
          <cell r="AC29">
            <v>5.48</v>
          </cell>
          <cell r="AG29">
            <v>867.99599999999998</v>
          </cell>
          <cell r="AH29">
            <v>453</v>
          </cell>
          <cell r="AI29">
            <v>199</v>
          </cell>
          <cell r="AJ29">
            <v>8937</v>
          </cell>
          <cell r="AL29">
            <v>7883</v>
          </cell>
          <cell r="AM29">
            <v>1228</v>
          </cell>
          <cell r="AN29">
            <v>1088</v>
          </cell>
          <cell r="AO29">
            <v>61.8</v>
          </cell>
          <cell r="AP29">
            <v>45</v>
          </cell>
          <cell r="AQ29">
            <v>42</v>
          </cell>
          <cell r="AR29">
            <v>0</v>
          </cell>
          <cell r="AS29">
            <v>0</v>
          </cell>
          <cell r="AT29">
            <v>-27.19047619047619</v>
          </cell>
          <cell r="AU29">
            <v>0</v>
          </cell>
          <cell r="AV29">
            <v>0</v>
          </cell>
        </row>
        <row r="30">
          <cell r="A30">
            <v>22</v>
          </cell>
          <cell r="B30">
            <v>11</v>
          </cell>
          <cell r="C30">
            <v>2009</v>
          </cell>
          <cell r="D30">
            <v>0</v>
          </cell>
          <cell r="E30">
            <v>425</v>
          </cell>
          <cell r="F30">
            <v>251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576</v>
          </cell>
          <cell r="O30">
            <v>0</v>
          </cell>
          <cell r="P30">
            <v>88.04</v>
          </cell>
          <cell r="Q30">
            <v>224</v>
          </cell>
          <cell r="R30">
            <v>0</v>
          </cell>
          <cell r="V30">
            <v>8887</v>
          </cell>
          <cell r="W30">
            <v>0</v>
          </cell>
          <cell r="X30">
            <v>200.53</v>
          </cell>
          <cell r="Y30">
            <v>1.5</v>
          </cell>
          <cell r="Z30">
            <v>0</v>
          </cell>
          <cell r="AA30">
            <v>0</v>
          </cell>
          <cell r="AC30">
            <v>5.22</v>
          </cell>
          <cell r="AG30">
            <v>867.99599999999998</v>
          </cell>
          <cell r="AH30">
            <v>425</v>
          </cell>
          <cell r="AI30">
            <v>198</v>
          </cell>
          <cell r="AJ30">
            <v>8887</v>
          </cell>
          <cell r="AL30">
            <v>7757</v>
          </cell>
          <cell r="AM30">
            <v>1238</v>
          </cell>
          <cell r="AN30">
            <v>1099</v>
          </cell>
          <cell r="AO30">
            <v>61.8</v>
          </cell>
          <cell r="AP30">
            <v>44</v>
          </cell>
          <cell r="AQ30">
            <v>42</v>
          </cell>
          <cell r="AR30">
            <v>0</v>
          </cell>
          <cell r="AS30">
            <v>0</v>
          </cell>
          <cell r="AT30">
            <v>-25.954545454545453</v>
          </cell>
          <cell r="AU30">
            <v>0</v>
          </cell>
          <cell r="AV30">
            <v>0</v>
          </cell>
        </row>
        <row r="31">
          <cell r="A31">
            <v>23</v>
          </cell>
          <cell r="B31">
            <v>11</v>
          </cell>
          <cell r="C31">
            <v>2009</v>
          </cell>
          <cell r="D31">
            <v>0</v>
          </cell>
          <cell r="E31">
            <v>384</v>
          </cell>
          <cell r="F31">
            <v>244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573</v>
          </cell>
          <cell r="O31">
            <v>0</v>
          </cell>
          <cell r="P31">
            <v>91.75</v>
          </cell>
          <cell r="Q31">
            <v>194</v>
          </cell>
          <cell r="R31">
            <v>0</v>
          </cell>
          <cell r="V31">
            <v>8792</v>
          </cell>
          <cell r="W31">
            <v>0</v>
          </cell>
          <cell r="X31">
            <v>436.38</v>
          </cell>
          <cell r="Y31">
            <v>21</v>
          </cell>
          <cell r="Z31">
            <v>0</v>
          </cell>
          <cell r="AA31">
            <v>0</v>
          </cell>
          <cell r="AC31">
            <v>10.01</v>
          </cell>
          <cell r="AG31">
            <v>867.99599999999998</v>
          </cell>
          <cell r="AH31">
            <v>384</v>
          </cell>
          <cell r="AI31">
            <v>191</v>
          </cell>
          <cell r="AJ31">
            <v>8792</v>
          </cell>
          <cell r="AL31">
            <v>7880</v>
          </cell>
          <cell r="AM31">
            <v>1239</v>
          </cell>
          <cell r="AN31">
            <v>974</v>
          </cell>
          <cell r="AO31">
            <v>61.8</v>
          </cell>
          <cell r="AP31">
            <v>44</v>
          </cell>
          <cell r="AQ31">
            <v>36</v>
          </cell>
          <cell r="AR31">
            <v>0</v>
          </cell>
          <cell r="AS31">
            <v>0</v>
          </cell>
          <cell r="AT31">
            <v>-24.826086956521738</v>
          </cell>
          <cell r="AU31">
            <v>0</v>
          </cell>
          <cell r="AV31">
            <v>0</v>
          </cell>
        </row>
        <row r="32">
          <cell r="A32">
            <v>24</v>
          </cell>
          <cell r="B32">
            <v>11</v>
          </cell>
          <cell r="C32">
            <v>2009</v>
          </cell>
          <cell r="D32">
            <v>0</v>
          </cell>
          <cell r="E32">
            <v>374</v>
          </cell>
          <cell r="F32">
            <v>207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579</v>
          </cell>
          <cell r="O32">
            <v>0</v>
          </cell>
          <cell r="P32">
            <v>93.58</v>
          </cell>
          <cell r="Q32">
            <v>197</v>
          </cell>
          <cell r="R32">
            <v>0</v>
          </cell>
          <cell r="V32">
            <v>8789</v>
          </cell>
          <cell r="W32">
            <v>0</v>
          </cell>
          <cell r="X32">
            <v>408.26</v>
          </cell>
          <cell r="Y32">
            <v>9.5</v>
          </cell>
          <cell r="Z32">
            <v>0</v>
          </cell>
          <cell r="AA32">
            <v>0</v>
          </cell>
          <cell r="AC32">
            <v>8.42</v>
          </cell>
          <cell r="AF32">
            <v>1591.809</v>
          </cell>
          <cell r="AG32">
            <v>867.99599999999998</v>
          </cell>
          <cell r="AH32">
            <v>347</v>
          </cell>
          <cell r="AI32">
            <v>192</v>
          </cell>
          <cell r="AJ32">
            <v>8789</v>
          </cell>
          <cell r="AL32">
            <v>7620</v>
          </cell>
          <cell r="AM32">
            <v>1242</v>
          </cell>
          <cell r="AN32">
            <v>989</v>
          </cell>
          <cell r="AO32">
            <v>61.8</v>
          </cell>
          <cell r="AP32">
            <v>43</v>
          </cell>
          <cell r="AQ32">
            <v>42</v>
          </cell>
          <cell r="AR32">
            <v>0</v>
          </cell>
          <cell r="AS32">
            <v>0</v>
          </cell>
          <cell r="AT32">
            <v>-23.791666666666668</v>
          </cell>
          <cell r="AU32">
            <v>0</v>
          </cell>
          <cell r="AV32">
            <v>0</v>
          </cell>
        </row>
        <row r="33">
          <cell r="A33">
            <v>25</v>
          </cell>
          <cell r="B33">
            <v>11</v>
          </cell>
          <cell r="C33">
            <v>2009</v>
          </cell>
          <cell r="D33">
            <v>0</v>
          </cell>
          <cell r="E33">
            <v>371</v>
          </cell>
          <cell r="F33">
            <v>202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561</v>
          </cell>
          <cell r="O33">
            <v>0</v>
          </cell>
          <cell r="P33">
            <v>94.79</v>
          </cell>
          <cell r="Q33">
            <v>187</v>
          </cell>
          <cell r="R33">
            <v>0</v>
          </cell>
          <cell r="V33">
            <v>8942</v>
          </cell>
          <cell r="W33">
            <v>0</v>
          </cell>
          <cell r="X33">
            <v>198.58</v>
          </cell>
          <cell r="Y33">
            <v>8.5</v>
          </cell>
          <cell r="Z33">
            <v>0</v>
          </cell>
          <cell r="AA33">
            <v>0</v>
          </cell>
          <cell r="AC33">
            <v>2.84</v>
          </cell>
          <cell r="AG33">
            <v>867.99599999999998</v>
          </cell>
          <cell r="AH33">
            <v>371</v>
          </cell>
          <cell r="AI33">
            <v>199</v>
          </cell>
          <cell r="AJ33">
            <v>8942</v>
          </cell>
          <cell r="AL33">
            <v>7591</v>
          </cell>
          <cell r="AM33">
            <v>1222</v>
          </cell>
          <cell r="AN33">
            <v>1095</v>
          </cell>
          <cell r="AO33">
            <v>61.8</v>
          </cell>
          <cell r="AP33">
            <v>45</v>
          </cell>
          <cell r="AQ33">
            <v>42</v>
          </cell>
          <cell r="AR33">
            <v>0</v>
          </cell>
          <cell r="AS33">
            <v>0</v>
          </cell>
          <cell r="AT33">
            <v>-22.84</v>
          </cell>
          <cell r="AU33">
            <v>0</v>
          </cell>
          <cell r="AV33">
            <v>0</v>
          </cell>
        </row>
        <row r="34">
          <cell r="A34">
            <v>26</v>
          </cell>
          <cell r="B34">
            <v>11</v>
          </cell>
          <cell r="C34">
            <v>2009</v>
          </cell>
          <cell r="D34">
            <v>0</v>
          </cell>
          <cell r="E34">
            <v>372</v>
          </cell>
          <cell r="F34">
            <v>203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627</v>
          </cell>
          <cell r="O34">
            <v>0</v>
          </cell>
          <cell r="P34">
            <v>106.86</v>
          </cell>
          <cell r="Q34">
            <v>218</v>
          </cell>
          <cell r="R34">
            <v>0</v>
          </cell>
          <cell r="V34">
            <v>8743</v>
          </cell>
          <cell r="W34">
            <v>0</v>
          </cell>
          <cell r="X34">
            <v>395.65</v>
          </cell>
          <cell r="Y34">
            <v>3.3</v>
          </cell>
          <cell r="Z34">
            <v>0</v>
          </cell>
          <cell r="AA34">
            <v>0</v>
          </cell>
          <cell r="AC34">
            <v>4.38</v>
          </cell>
          <cell r="AG34">
            <v>867.99599999999998</v>
          </cell>
          <cell r="AH34">
            <v>372</v>
          </cell>
          <cell r="AI34">
            <v>198</v>
          </cell>
          <cell r="AJ34">
            <v>8743</v>
          </cell>
          <cell r="AL34">
            <v>7730</v>
          </cell>
          <cell r="AM34">
            <v>1206</v>
          </cell>
          <cell r="AN34">
            <v>1094</v>
          </cell>
          <cell r="AO34">
            <v>61.8</v>
          </cell>
          <cell r="AP34">
            <v>45</v>
          </cell>
          <cell r="AQ34">
            <v>42</v>
          </cell>
          <cell r="AR34">
            <v>0</v>
          </cell>
          <cell r="AS34">
            <v>0</v>
          </cell>
          <cell r="AT34">
            <v>-21.96153846153846</v>
          </cell>
          <cell r="AU34">
            <v>0</v>
          </cell>
          <cell r="AV34">
            <v>0</v>
          </cell>
        </row>
        <row r="35">
          <cell r="A35">
            <v>27</v>
          </cell>
          <cell r="B35">
            <v>11</v>
          </cell>
          <cell r="C35">
            <v>2009</v>
          </cell>
          <cell r="D35">
            <v>0</v>
          </cell>
          <cell r="E35">
            <v>335</v>
          </cell>
          <cell r="F35">
            <v>240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555</v>
          </cell>
          <cell r="O35">
            <v>0</v>
          </cell>
          <cell r="P35">
            <v>95.68</v>
          </cell>
          <cell r="Q35">
            <v>194</v>
          </cell>
          <cell r="R35">
            <v>0</v>
          </cell>
          <cell r="V35">
            <v>8711</v>
          </cell>
          <cell r="W35">
            <v>0</v>
          </cell>
          <cell r="X35">
            <v>419.85</v>
          </cell>
          <cell r="Y35">
            <v>5.6</v>
          </cell>
          <cell r="Z35">
            <v>0</v>
          </cell>
          <cell r="AA35">
            <v>0</v>
          </cell>
          <cell r="AC35">
            <v>4.71</v>
          </cell>
          <cell r="AG35">
            <v>867.99599999999998</v>
          </cell>
          <cell r="AH35">
            <v>335</v>
          </cell>
          <cell r="AI35">
            <v>199</v>
          </cell>
          <cell r="AJ35">
            <v>8711</v>
          </cell>
          <cell r="AL35">
            <v>7542</v>
          </cell>
          <cell r="AM35">
            <v>1216</v>
          </cell>
          <cell r="AN35">
            <v>1126</v>
          </cell>
          <cell r="AO35">
            <v>61.8</v>
          </cell>
          <cell r="AP35">
            <v>45</v>
          </cell>
          <cell r="AQ35">
            <v>42</v>
          </cell>
          <cell r="AR35">
            <v>0</v>
          </cell>
          <cell r="AS35">
            <v>0</v>
          </cell>
          <cell r="AT35">
            <v>-21.148148148148149</v>
          </cell>
          <cell r="AU35">
            <v>0</v>
          </cell>
          <cell r="AV35">
            <v>0</v>
          </cell>
        </row>
        <row r="36">
          <cell r="A36">
            <v>28</v>
          </cell>
          <cell r="B36">
            <v>11</v>
          </cell>
          <cell r="C36">
            <v>2009</v>
          </cell>
          <cell r="D36">
            <v>0</v>
          </cell>
          <cell r="E36">
            <v>344</v>
          </cell>
          <cell r="F36">
            <v>207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564</v>
          </cell>
          <cell r="O36">
            <v>0</v>
          </cell>
          <cell r="P36">
            <v>95.03</v>
          </cell>
          <cell r="Q36">
            <v>252</v>
          </cell>
          <cell r="R36">
            <v>0</v>
          </cell>
          <cell r="V36">
            <v>8590</v>
          </cell>
          <cell r="W36">
            <v>0</v>
          </cell>
          <cell r="X36">
            <v>383.7</v>
          </cell>
          <cell r="Y36">
            <v>1</v>
          </cell>
          <cell r="Z36">
            <v>0</v>
          </cell>
          <cell r="AA36">
            <v>0</v>
          </cell>
          <cell r="AC36">
            <v>3.81</v>
          </cell>
          <cell r="AG36">
            <v>867.99599999999998</v>
          </cell>
          <cell r="AH36">
            <v>344</v>
          </cell>
          <cell r="AI36">
            <v>198</v>
          </cell>
          <cell r="AJ36">
            <v>8590</v>
          </cell>
          <cell r="AL36">
            <v>7467</v>
          </cell>
          <cell r="AM36">
            <v>1222</v>
          </cell>
          <cell r="AN36">
            <v>1030</v>
          </cell>
          <cell r="AO36">
            <v>61.8</v>
          </cell>
          <cell r="AP36">
            <v>45</v>
          </cell>
          <cell r="AQ36">
            <v>36</v>
          </cell>
          <cell r="AR36">
            <v>0</v>
          </cell>
          <cell r="AS36">
            <v>0</v>
          </cell>
          <cell r="AT36">
            <v>-20.392857142857142</v>
          </cell>
          <cell r="AU36">
            <v>0</v>
          </cell>
          <cell r="AV36">
            <v>0</v>
          </cell>
        </row>
        <row r="37">
          <cell r="A37">
            <v>29</v>
          </cell>
          <cell r="B37">
            <v>11</v>
          </cell>
          <cell r="C37">
            <v>2009</v>
          </cell>
          <cell r="D37">
            <v>0</v>
          </cell>
          <cell r="E37">
            <v>343</v>
          </cell>
          <cell r="F37">
            <v>260</v>
          </cell>
          <cell r="G37">
            <v>0</v>
          </cell>
          <cell r="H37">
            <v>0</v>
          </cell>
          <cell r="I37">
            <v>0</v>
          </cell>
          <cell r="K37">
            <v>0</v>
          </cell>
          <cell r="L37">
            <v>0</v>
          </cell>
          <cell r="M37">
            <v>549</v>
          </cell>
          <cell r="O37">
            <v>0</v>
          </cell>
          <cell r="P37">
            <v>92.5</v>
          </cell>
          <cell r="Q37">
            <v>242</v>
          </cell>
          <cell r="R37">
            <v>0</v>
          </cell>
          <cell r="V37">
            <v>8679</v>
          </cell>
          <cell r="W37">
            <v>0</v>
          </cell>
          <cell r="X37">
            <v>381.07</v>
          </cell>
          <cell r="Y37">
            <v>1</v>
          </cell>
          <cell r="Z37">
            <v>0</v>
          </cell>
          <cell r="AA37">
            <v>0</v>
          </cell>
          <cell r="AC37">
            <v>4.1100000000000003</v>
          </cell>
          <cell r="AG37">
            <v>867.99599999999998</v>
          </cell>
          <cell r="AH37">
            <v>343</v>
          </cell>
          <cell r="AI37">
            <v>199</v>
          </cell>
          <cell r="AJ37">
            <v>8679</v>
          </cell>
          <cell r="AL37">
            <v>7419</v>
          </cell>
          <cell r="AM37">
            <v>1240</v>
          </cell>
          <cell r="AN37">
            <v>968</v>
          </cell>
          <cell r="AO37">
            <v>61.8</v>
          </cell>
          <cell r="AP37">
            <v>45</v>
          </cell>
          <cell r="AQ37">
            <v>40</v>
          </cell>
          <cell r="AR37">
            <v>0</v>
          </cell>
          <cell r="AS37">
            <v>0</v>
          </cell>
          <cell r="AT37">
            <v>-19.689655172413794</v>
          </cell>
          <cell r="AU37">
            <v>0</v>
          </cell>
          <cell r="AV37">
            <v>0</v>
          </cell>
        </row>
        <row r="38">
          <cell r="A38">
            <v>30</v>
          </cell>
          <cell r="B38">
            <v>11</v>
          </cell>
          <cell r="C38">
            <v>2009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K38">
            <v>0</v>
          </cell>
          <cell r="L38">
            <v>0</v>
          </cell>
          <cell r="O38">
            <v>0</v>
          </cell>
          <cell r="R38">
            <v>0</v>
          </cell>
          <cell r="W38">
            <v>0</v>
          </cell>
          <cell r="Z38">
            <v>0</v>
          </cell>
          <cell r="AA38">
            <v>0</v>
          </cell>
          <cell r="AG38">
            <v>867.99599999999998</v>
          </cell>
          <cell r="AR38">
            <v>0</v>
          </cell>
          <cell r="AS38">
            <v>0</v>
          </cell>
          <cell r="AT38">
            <v>-19.033333333333335</v>
          </cell>
          <cell r="AU38">
            <v>0</v>
          </cell>
          <cell r="AV38">
            <v>0</v>
          </cell>
        </row>
        <row r="39">
          <cell r="A39">
            <v>31</v>
          </cell>
          <cell r="B39">
            <v>11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O39">
            <v>0</v>
          </cell>
          <cell r="R39">
            <v>0</v>
          </cell>
          <cell r="W39">
            <v>0</v>
          </cell>
          <cell r="Z39">
            <v>0</v>
          </cell>
          <cell r="AA39">
            <v>0</v>
          </cell>
          <cell r="AG39">
            <v>867.99599999999998</v>
          </cell>
          <cell r="AR39">
            <v>0</v>
          </cell>
          <cell r="AS39">
            <v>0</v>
          </cell>
          <cell r="AT39">
            <v>-18.419354838709676</v>
          </cell>
          <cell r="AU39">
            <v>0</v>
          </cell>
          <cell r="AV39">
            <v>0</v>
          </cell>
        </row>
      </sheetData>
      <sheetData sheetId="1">
        <row r="5">
          <cell r="B5">
            <v>1</v>
          </cell>
          <cell r="C5">
            <v>15.14</v>
          </cell>
          <cell r="D5">
            <v>0</v>
          </cell>
          <cell r="E5">
            <v>95.23060000000001</v>
          </cell>
          <cell r="F5">
            <v>95.23060000000001</v>
          </cell>
          <cell r="G5">
            <v>95.23060000000001</v>
          </cell>
          <cell r="H5">
            <v>40</v>
          </cell>
          <cell r="I5">
            <v>40</v>
          </cell>
          <cell r="J5">
            <v>251.6</v>
          </cell>
          <cell r="K5">
            <v>251.6</v>
          </cell>
          <cell r="L5">
            <v>251.6</v>
          </cell>
          <cell r="M5">
            <v>72</v>
          </cell>
          <cell r="N5">
            <v>72</v>
          </cell>
          <cell r="O5">
            <v>452.88</v>
          </cell>
          <cell r="P5">
            <v>452.88</v>
          </cell>
          <cell r="Q5">
            <v>452.88</v>
          </cell>
        </row>
        <row r="6">
          <cell r="B6">
            <v>2</v>
          </cell>
          <cell r="C6">
            <v>0</v>
          </cell>
          <cell r="D6">
            <v>0</v>
          </cell>
          <cell r="E6">
            <v>0</v>
          </cell>
          <cell r="F6">
            <v>95.23060000000001</v>
          </cell>
          <cell r="G6">
            <v>47.615300000000005</v>
          </cell>
          <cell r="H6">
            <v>0</v>
          </cell>
          <cell r="I6">
            <v>40</v>
          </cell>
          <cell r="J6">
            <v>0</v>
          </cell>
          <cell r="K6">
            <v>251.6</v>
          </cell>
          <cell r="L6">
            <v>125.8</v>
          </cell>
          <cell r="M6">
            <v>0</v>
          </cell>
          <cell r="N6">
            <v>72</v>
          </cell>
          <cell r="O6">
            <v>0</v>
          </cell>
          <cell r="P6">
            <v>452.88</v>
          </cell>
          <cell r="Q6">
            <v>226.44</v>
          </cell>
        </row>
        <row r="7">
          <cell r="B7">
            <v>3</v>
          </cell>
          <cell r="C7">
            <v>22.34</v>
          </cell>
          <cell r="D7">
            <v>22.34</v>
          </cell>
          <cell r="E7">
            <v>140.51859999999999</v>
          </cell>
          <cell r="F7">
            <v>235.7492</v>
          </cell>
          <cell r="G7">
            <v>78.583066666666667</v>
          </cell>
          <cell r="H7">
            <v>19</v>
          </cell>
          <cell r="I7">
            <v>59</v>
          </cell>
          <cell r="J7">
            <v>119.51</v>
          </cell>
          <cell r="K7">
            <v>371.11</v>
          </cell>
          <cell r="L7">
            <v>123.70333333333333</v>
          </cell>
          <cell r="M7">
            <v>5</v>
          </cell>
          <cell r="N7">
            <v>77</v>
          </cell>
          <cell r="O7">
            <v>31.45</v>
          </cell>
          <cell r="P7">
            <v>484.33</v>
          </cell>
          <cell r="Q7">
            <v>161.44333333333333</v>
          </cell>
        </row>
        <row r="8">
          <cell r="B8">
            <v>4</v>
          </cell>
          <cell r="C8">
            <v>1.1000000000000001</v>
          </cell>
          <cell r="D8">
            <v>23.44</v>
          </cell>
          <cell r="E8">
            <v>6.9190000000000005</v>
          </cell>
          <cell r="F8">
            <v>242.66820000000001</v>
          </cell>
          <cell r="G8">
            <v>60.667050000000003</v>
          </cell>
          <cell r="H8">
            <v>54</v>
          </cell>
          <cell r="I8">
            <v>113</v>
          </cell>
          <cell r="J8">
            <v>339.66</v>
          </cell>
          <cell r="K8">
            <v>710.77</v>
          </cell>
          <cell r="L8">
            <v>177.6925</v>
          </cell>
          <cell r="M8">
            <v>59</v>
          </cell>
          <cell r="N8">
            <v>136</v>
          </cell>
          <cell r="O8">
            <v>371.11</v>
          </cell>
          <cell r="P8">
            <v>855.44</v>
          </cell>
          <cell r="Q8">
            <v>213.86</v>
          </cell>
        </row>
        <row r="9">
          <cell r="B9">
            <v>5</v>
          </cell>
          <cell r="C9">
            <v>34.619999999999997</v>
          </cell>
          <cell r="D9">
            <v>58.06</v>
          </cell>
          <cell r="E9">
            <v>217.75979999999998</v>
          </cell>
          <cell r="F9">
            <v>460.428</v>
          </cell>
          <cell r="G9">
            <v>92.085599999999999</v>
          </cell>
          <cell r="H9">
            <v>48</v>
          </cell>
          <cell r="I9">
            <v>161</v>
          </cell>
          <cell r="J9">
            <v>301.92</v>
          </cell>
          <cell r="K9">
            <v>1012.69</v>
          </cell>
          <cell r="L9">
            <v>202.53800000000001</v>
          </cell>
          <cell r="M9">
            <v>33</v>
          </cell>
          <cell r="N9">
            <v>169</v>
          </cell>
          <cell r="O9">
            <v>207.57</v>
          </cell>
          <cell r="P9">
            <v>1063.01</v>
          </cell>
          <cell r="Q9">
            <v>212.602</v>
          </cell>
        </row>
        <row r="10">
          <cell r="B10">
            <v>6</v>
          </cell>
          <cell r="C10">
            <v>53.82</v>
          </cell>
          <cell r="D10">
            <v>111.88</v>
          </cell>
          <cell r="E10">
            <v>338.52780000000001</v>
          </cell>
          <cell r="F10">
            <v>798.95579999999995</v>
          </cell>
          <cell r="G10">
            <v>133.1593</v>
          </cell>
          <cell r="H10">
            <v>15</v>
          </cell>
          <cell r="I10">
            <v>176</v>
          </cell>
          <cell r="J10">
            <v>94.35</v>
          </cell>
          <cell r="K10">
            <v>1107.04</v>
          </cell>
          <cell r="L10">
            <v>184.50666666666666</v>
          </cell>
          <cell r="M10">
            <v>38</v>
          </cell>
          <cell r="N10">
            <v>207</v>
          </cell>
          <cell r="O10">
            <v>239.02</v>
          </cell>
          <cell r="P10">
            <v>1302.03</v>
          </cell>
          <cell r="Q10">
            <v>217.005</v>
          </cell>
        </row>
        <row r="11">
          <cell r="B11">
            <v>7</v>
          </cell>
          <cell r="C11">
            <v>44.54</v>
          </cell>
          <cell r="D11">
            <v>111.88</v>
          </cell>
          <cell r="E11">
            <v>0</v>
          </cell>
          <cell r="F11">
            <v>798.95579999999995</v>
          </cell>
          <cell r="G11">
            <v>114.13654285714286</v>
          </cell>
          <cell r="H11">
            <v>38</v>
          </cell>
          <cell r="I11">
            <v>176</v>
          </cell>
          <cell r="J11">
            <v>0</v>
          </cell>
          <cell r="K11">
            <v>1107.04</v>
          </cell>
          <cell r="L11">
            <v>158.14857142857142</v>
          </cell>
          <cell r="M11">
            <v>13</v>
          </cell>
          <cell r="N11">
            <v>207</v>
          </cell>
          <cell r="O11">
            <v>0</v>
          </cell>
          <cell r="P11">
            <v>1302.03</v>
          </cell>
          <cell r="Q11">
            <v>186.00428571428571</v>
          </cell>
        </row>
        <row r="12">
          <cell r="B12">
            <v>8</v>
          </cell>
          <cell r="C12">
            <v>79.25</v>
          </cell>
          <cell r="D12">
            <v>111.88</v>
          </cell>
          <cell r="E12">
            <v>0</v>
          </cell>
          <cell r="F12">
            <v>798.95579999999995</v>
          </cell>
          <cell r="G12">
            <v>99.869474999999994</v>
          </cell>
          <cell r="H12">
            <v>17</v>
          </cell>
          <cell r="I12">
            <v>176</v>
          </cell>
          <cell r="J12">
            <v>0</v>
          </cell>
          <cell r="K12">
            <v>1107.04</v>
          </cell>
          <cell r="L12">
            <v>138.38</v>
          </cell>
          <cell r="M12">
            <v>42</v>
          </cell>
          <cell r="N12">
            <v>207</v>
          </cell>
          <cell r="O12">
            <v>0</v>
          </cell>
          <cell r="P12">
            <v>1302.03</v>
          </cell>
          <cell r="Q12">
            <v>162.75375</v>
          </cell>
        </row>
        <row r="13">
          <cell r="B13">
            <v>9</v>
          </cell>
          <cell r="C13">
            <v>55.71</v>
          </cell>
          <cell r="D13">
            <v>111.88</v>
          </cell>
          <cell r="E13">
            <v>0</v>
          </cell>
          <cell r="F13">
            <v>798.95579999999995</v>
          </cell>
          <cell r="G13">
            <v>88.772866666666658</v>
          </cell>
          <cell r="H13">
            <v>13</v>
          </cell>
          <cell r="I13">
            <v>176</v>
          </cell>
          <cell r="J13">
            <v>0</v>
          </cell>
          <cell r="K13">
            <v>1107.04</v>
          </cell>
          <cell r="L13">
            <v>123.00444444444445</v>
          </cell>
          <cell r="M13">
            <v>13</v>
          </cell>
          <cell r="N13">
            <v>207</v>
          </cell>
          <cell r="O13">
            <v>0</v>
          </cell>
          <cell r="P13">
            <v>1302.03</v>
          </cell>
          <cell r="Q13">
            <v>144.66999999999999</v>
          </cell>
        </row>
        <row r="14">
          <cell r="B14">
            <v>10</v>
          </cell>
          <cell r="C14">
            <v>55.41</v>
          </cell>
          <cell r="D14">
            <v>111.88</v>
          </cell>
          <cell r="E14">
            <v>0</v>
          </cell>
          <cell r="F14">
            <v>798.95579999999995</v>
          </cell>
          <cell r="G14">
            <v>79.895579999999995</v>
          </cell>
          <cell r="H14">
            <v>27</v>
          </cell>
          <cell r="I14">
            <v>176</v>
          </cell>
          <cell r="J14">
            <v>0</v>
          </cell>
          <cell r="K14">
            <v>1107.04</v>
          </cell>
          <cell r="L14">
            <v>110.70399999999999</v>
          </cell>
          <cell r="M14">
            <v>0</v>
          </cell>
          <cell r="N14">
            <v>207</v>
          </cell>
          <cell r="O14">
            <v>0</v>
          </cell>
          <cell r="P14">
            <v>1302.03</v>
          </cell>
          <cell r="Q14">
            <v>130.203</v>
          </cell>
        </row>
        <row r="15">
          <cell r="B15">
            <v>11</v>
          </cell>
          <cell r="C15">
            <v>21.19</v>
          </cell>
          <cell r="D15">
            <v>111.88</v>
          </cell>
          <cell r="E15">
            <v>0</v>
          </cell>
          <cell r="F15">
            <v>798.95579999999995</v>
          </cell>
          <cell r="G15">
            <v>72.632345454545444</v>
          </cell>
          <cell r="H15">
            <v>20</v>
          </cell>
          <cell r="I15">
            <v>176</v>
          </cell>
          <cell r="J15">
            <v>0</v>
          </cell>
          <cell r="K15">
            <v>1107.04</v>
          </cell>
          <cell r="L15">
            <v>100.64</v>
          </cell>
          <cell r="M15">
            <v>44</v>
          </cell>
          <cell r="N15">
            <v>207</v>
          </cell>
          <cell r="O15">
            <v>0</v>
          </cell>
          <cell r="P15">
            <v>1302.03</v>
          </cell>
          <cell r="Q15">
            <v>118.36636363636363</v>
          </cell>
        </row>
        <row r="16">
          <cell r="B16">
            <v>12</v>
          </cell>
          <cell r="C16">
            <v>0</v>
          </cell>
          <cell r="D16">
            <v>111.88</v>
          </cell>
          <cell r="E16">
            <v>0</v>
          </cell>
          <cell r="F16">
            <v>798.95579999999995</v>
          </cell>
          <cell r="G16">
            <v>66.579650000000001</v>
          </cell>
          <cell r="H16">
            <v>0</v>
          </cell>
          <cell r="I16">
            <v>176</v>
          </cell>
          <cell r="J16">
            <v>0</v>
          </cell>
          <cell r="K16">
            <v>1107.04</v>
          </cell>
          <cell r="L16">
            <v>92.25333333333333</v>
          </cell>
          <cell r="M16">
            <v>5</v>
          </cell>
          <cell r="N16">
            <v>207</v>
          </cell>
          <cell r="O16">
            <v>0</v>
          </cell>
          <cell r="P16">
            <v>1302.03</v>
          </cell>
          <cell r="Q16">
            <v>108.5025</v>
          </cell>
        </row>
        <row r="17">
          <cell r="B17">
            <v>13</v>
          </cell>
          <cell r="C17">
            <v>6.73</v>
          </cell>
          <cell r="D17">
            <v>111.88</v>
          </cell>
          <cell r="E17">
            <v>0</v>
          </cell>
          <cell r="F17">
            <v>798.95579999999995</v>
          </cell>
          <cell r="G17">
            <v>61.458138461538461</v>
          </cell>
          <cell r="H17">
            <v>7</v>
          </cell>
          <cell r="I17">
            <v>176</v>
          </cell>
          <cell r="J17">
            <v>0</v>
          </cell>
          <cell r="K17">
            <v>1107.04</v>
          </cell>
          <cell r="L17">
            <v>85.156923076923078</v>
          </cell>
          <cell r="M17">
            <v>0</v>
          </cell>
          <cell r="N17">
            <v>207</v>
          </cell>
          <cell r="O17">
            <v>0</v>
          </cell>
          <cell r="P17">
            <v>1302.03</v>
          </cell>
          <cell r="Q17">
            <v>100.15615384615384</v>
          </cell>
        </row>
        <row r="18">
          <cell r="B18">
            <v>14</v>
          </cell>
          <cell r="C18">
            <v>40.619999999999997</v>
          </cell>
          <cell r="D18">
            <v>111.88</v>
          </cell>
          <cell r="E18">
            <v>0</v>
          </cell>
          <cell r="F18">
            <v>798.95579999999995</v>
          </cell>
          <cell r="G18">
            <v>57.068271428571428</v>
          </cell>
          <cell r="H18">
            <v>28</v>
          </cell>
          <cell r="I18">
            <v>176</v>
          </cell>
          <cell r="J18">
            <v>0</v>
          </cell>
          <cell r="K18">
            <v>1107.04</v>
          </cell>
          <cell r="L18">
            <v>79.074285714285708</v>
          </cell>
          <cell r="M18">
            <v>24</v>
          </cell>
          <cell r="N18">
            <v>207</v>
          </cell>
          <cell r="O18">
            <v>0</v>
          </cell>
          <cell r="P18">
            <v>1302.03</v>
          </cell>
          <cell r="Q18">
            <v>93.002142857142857</v>
          </cell>
        </row>
        <row r="19">
          <cell r="B19">
            <v>15</v>
          </cell>
          <cell r="C19">
            <v>65.73</v>
          </cell>
          <cell r="D19">
            <v>111.88</v>
          </cell>
          <cell r="E19">
            <v>0</v>
          </cell>
          <cell r="F19">
            <v>798.95579999999995</v>
          </cell>
          <cell r="G19">
            <v>53.263719999999999</v>
          </cell>
          <cell r="H19">
            <v>44</v>
          </cell>
          <cell r="I19">
            <v>176</v>
          </cell>
          <cell r="J19">
            <v>0</v>
          </cell>
          <cell r="K19">
            <v>1107.04</v>
          </cell>
          <cell r="L19">
            <v>73.802666666666667</v>
          </cell>
          <cell r="M19">
            <v>36</v>
          </cell>
          <cell r="N19">
            <v>207</v>
          </cell>
          <cell r="O19">
            <v>0</v>
          </cell>
          <cell r="P19">
            <v>1302.03</v>
          </cell>
          <cell r="Q19">
            <v>86.801999999999992</v>
          </cell>
        </row>
        <row r="20">
          <cell r="B20">
            <v>16</v>
          </cell>
          <cell r="C20">
            <v>43.84</v>
          </cell>
          <cell r="D20">
            <v>111.88</v>
          </cell>
          <cell r="E20">
            <v>0</v>
          </cell>
          <cell r="F20">
            <v>798.95579999999995</v>
          </cell>
          <cell r="G20">
            <v>49.934737499999997</v>
          </cell>
          <cell r="H20">
            <v>11</v>
          </cell>
          <cell r="I20">
            <v>176</v>
          </cell>
          <cell r="J20">
            <v>0</v>
          </cell>
          <cell r="K20">
            <v>1107.04</v>
          </cell>
          <cell r="L20">
            <v>69.19</v>
          </cell>
          <cell r="M20">
            <v>29</v>
          </cell>
          <cell r="N20">
            <v>207</v>
          </cell>
          <cell r="O20">
            <v>0</v>
          </cell>
          <cell r="P20">
            <v>1302.03</v>
          </cell>
          <cell r="Q20">
            <v>81.376874999999998</v>
          </cell>
        </row>
        <row r="21">
          <cell r="B21">
            <v>17</v>
          </cell>
          <cell r="C21">
            <v>48.82</v>
          </cell>
          <cell r="D21">
            <v>111.88</v>
          </cell>
          <cell r="E21">
            <v>0</v>
          </cell>
          <cell r="F21">
            <v>798.95579999999995</v>
          </cell>
          <cell r="G21">
            <v>46.997399999999999</v>
          </cell>
          <cell r="H21">
            <v>6</v>
          </cell>
          <cell r="I21">
            <v>176</v>
          </cell>
          <cell r="J21">
            <v>0</v>
          </cell>
          <cell r="K21">
            <v>1107.04</v>
          </cell>
          <cell r="L21">
            <v>65.12</v>
          </cell>
          <cell r="M21">
            <v>6</v>
          </cell>
          <cell r="N21">
            <v>207</v>
          </cell>
          <cell r="O21">
            <v>0</v>
          </cell>
          <cell r="P21">
            <v>1302.03</v>
          </cell>
          <cell r="Q21">
            <v>76.59</v>
          </cell>
        </row>
        <row r="22">
          <cell r="B22">
            <v>18</v>
          </cell>
          <cell r="C22">
            <v>16.100000000000001</v>
          </cell>
          <cell r="D22">
            <v>111.88</v>
          </cell>
          <cell r="E22">
            <v>0</v>
          </cell>
          <cell r="F22">
            <v>798.95579999999995</v>
          </cell>
          <cell r="G22">
            <v>44.386433333333329</v>
          </cell>
          <cell r="H22">
            <v>25</v>
          </cell>
          <cell r="I22">
            <v>176</v>
          </cell>
          <cell r="J22">
            <v>0</v>
          </cell>
          <cell r="K22">
            <v>1107.04</v>
          </cell>
          <cell r="L22">
            <v>61.502222222222223</v>
          </cell>
          <cell r="M22">
            <v>10</v>
          </cell>
          <cell r="N22">
            <v>207</v>
          </cell>
          <cell r="O22">
            <v>0</v>
          </cell>
          <cell r="P22">
            <v>1302.03</v>
          </cell>
          <cell r="Q22">
            <v>72.334999999999994</v>
          </cell>
        </row>
        <row r="23">
          <cell r="B23">
            <v>19</v>
          </cell>
          <cell r="C23">
            <v>112.62</v>
          </cell>
          <cell r="D23">
            <v>111.88</v>
          </cell>
          <cell r="E23">
            <v>0</v>
          </cell>
          <cell r="F23">
            <v>798.95579999999995</v>
          </cell>
          <cell r="G23">
            <v>42.050305263157895</v>
          </cell>
          <cell r="H23">
            <v>38</v>
          </cell>
          <cell r="I23">
            <v>176</v>
          </cell>
          <cell r="J23">
            <v>0</v>
          </cell>
          <cell r="K23">
            <v>1107.04</v>
          </cell>
          <cell r="L23">
            <v>58.265263157894736</v>
          </cell>
          <cell r="M23">
            <v>25</v>
          </cell>
          <cell r="N23">
            <v>207</v>
          </cell>
          <cell r="O23">
            <v>0</v>
          </cell>
          <cell r="P23">
            <v>1302.03</v>
          </cell>
          <cell r="Q23">
            <v>68.5278947368421</v>
          </cell>
        </row>
        <row r="24">
          <cell r="B24">
            <v>20</v>
          </cell>
          <cell r="C24">
            <v>118.81</v>
          </cell>
          <cell r="D24">
            <v>111.88</v>
          </cell>
          <cell r="E24">
            <v>0</v>
          </cell>
          <cell r="F24">
            <v>798.95579999999995</v>
          </cell>
          <cell r="G24">
            <v>39.947789999999998</v>
          </cell>
          <cell r="H24">
            <v>32</v>
          </cell>
          <cell r="I24">
            <v>176</v>
          </cell>
          <cell r="J24">
            <v>0</v>
          </cell>
          <cell r="K24">
            <v>1107.04</v>
          </cell>
          <cell r="L24">
            <v>55.351999999999997</v>
          </cell>
          <cell r="M24">
            <v>36</v>
          </cell>
          <cell r="N24">
            <v>207</v>
          </cell>
          <cell r="O24">
            <v>0</v>
          </cell>
          <cell r="P24">
            <v>1302.03</v>
          </cell>
          <cell r="Q24">
            <v>65.101500000000001</v>
          </cell>
        </row>
        <row r="25">
          <cell r="B25">
            <v>21</v>
          </cell>
          <cell r="C25">
            <v>145</v>
          </cell>
          <cell r="D25">
            <v>111.88</v>
          </cell>
          <cell r="E25">
            <v>0</v>
          </cell>
          <cell r="F25">
            <v>798.95579999999995</v>
          </cell>
          <cell r="G25">
            <v>38.045514285714283</v>
          </cell>
          <cell r="H25">
            <v>39</v>
          </cell>
          <cell r="I25">
            <v>176</v>
          </cell>
          <cell r="J25">
            <v>0</v>
          </cell>
          <cell r="K25">
            <v>1107.04</v>
          </cell>
          <cell r="L25">
            <v>52.716190476190476</v>
          </cell>
          <cell r="M25">
            <v>47</v>
          </cell>
          <cell r="N25">
            <v>207</v>
          </cell>
          <cell r="O25">
            <v>0</v>
          </cell>
          <cell r="P25">
            <v>1302.03</v>
          </cell>
          <cell r="Q25">
            <v>62.001428571428569</v>
          </cell>
        </row>
        <row r="26">
          <cell r="B26">
            <v>22</v>
          </cell>
          <cell r="C26">
            <v>51.61</v>
          </cell>
          <cell r="D26">
            <v>111.88</v>
          </cell>
          <cell r="E26">
            <v>0</v>
          </cell>
          <cell r="F26">
            <v>798.95579999999995</v>
          </cell>
          <cell r="G26">
            <v>36.316172727272722</v>
          </cell>
          <cell r="H26">
            <v>20</v>
          </cell>
          <cell r="I26">
            <v>176</v>
          </cell>
          <cell r="J26">
            <v>0</v>
          </cell>
          <cell r="K26">
            <v>1107.04</v>
          </cell>
          <cell r="L26">
            <v>50.32</v>
          </cell>
          <cell r="M26">
            <v>26</v>
          </cell>
          <cell r="N26">
            <v>207</v>
          </cell>
          <cell r="O26">
            <v>0</v>
          </cell>
          <cell r="P26">
            <v>1302.03</v>
          </cell>
          <cell r="Q26">
            <v>59.183181818181815</v>
          </cell>
        </row>
        <row r="27">
          <cell r="B27">
            <v>23</v>
          </cell>
          <cell r="C27">
            <v>52.79</v>
          </cell>
          <cell r="D27">
            <v>111.88</v>
          </cell>
          <cell r="E27">
            <v>0</v>
          </cell>
          <cell r="F27">
            <v>798.95579999999995</v>
          </cell>
          <cell r="G27">
            <v>34.737208695652171</v>
          </cell>
          <cell r="H27">
            <v>12</v>
          </cell>
          <cell r="I27">
            <v>176</v>
          </cell>
          <cell r="J27">
            <v>0</v>
          </cell>
          <cell r="K27">
            <v>1107.04</v>
          </cell>
          <cell r="L27">
            <v>48.132173913043474</v>
          </cell>
          <cell r="M27">
            <v>8</v>
          </cell>
          <cell r="N27">
            <v>207</v>
          </cell>
          <cell r="O27">
            <v>0</v>
          </cell>
          <cell r="P27">
            <v>1302.03</v>
          </cell>
          <cell r="Q27">
            <v>56.61</v>
          </cell>
        </row>
        <row r="28">
          <cell r="B28">
            <v>24</v>
          </cell>
          <cell r="C28">
            <v>66.61</v>
          </cell>
          <cell r="D28">
            <v>111.88</v>
          </cell>
          <cell r="E28">
            <v>0</v>
          </cell>
          <cell r="F28">
            <v>798.95579999999995</v>
          </cell>
          <cell r="G28">
            <v>33.289825</v>
          </cell>
          <cell r="H28">
            <v>5</v>
          </cell>
          <cell r="I28">
            <v>176</v>
          </cell>
          <cell r="J28">
            <v>0</v>
          </cell>
          <cell r="K28">
            <v>1107.04</v>
          </cell>
          <cell r="L28">
            <v>46.126666666666665</v>
          </cell>
          <cell r="M28">
            <v>17</v>
          </cell>
          <cell r="N28">
            <v>207</v>
          </cell>
          <cell r="O28">
            <v>0</v>
          </cell>
          <cell r="P28">
            <v>1302.03</v>
          </cell>
          <cell r="Q28">
            <v>54.251249999999999</v>
          </cell>
        </row>
        <row r="29">
          <cell r="B29">
            <v>25</v>
          </cell>
          <cell r="C29">
            <v>0</v>
          </cell>
          <cell r="D29">
            <v>111.88</v>
          </cell>
          <cell r="E29">
            <v>0</v>
          </cell>
          <cell r="F29">
            <v>798.95579999999995</v>
          </cell>
          <cell r="G29">
            <v>31.958231999999999</v>
          </cell>
          <cell r="H29">
            <v>0</v>
          </cell>
          <cell r="I29">
            <v>176</v>
          </cell>
          <cell r="J29">
            <v>0</v>
          </cell>
          <cell r="K29">
            <v>1107.04</v>
          </cell>
          <cell r="L29">
            <v>44.281599999999997</v>
          </cell>
          <cell r="M29">
            <v>0</v>
          </cell>
          <cell r="N29">
            <v>207</v>
          </cell>
          <cell r="O29">
            <v>0</v>
          </cell>
          <cell r="P29">
            <v>1302.03</v>
          </cell>
          <cell r="Q29">
            <v>52.081199999999995</v>
          </cell>
        </row>
        <row r="30">
          <cell r="B30">
            <v>26</v>
          </cell>
          <cell r="C30">
            <v>0</v>
          </cell>
          <cell r="D30">
            <v>111.88</v>
          </cell>
          <cell r="E30">
            <v>0</v>
          </cell>
          <cell r="F30">
            <v>798.95579999999995</v>
          </cell>
          <cell r="G30">
            <v>30.72906923076923</v>
          </cell>
          <cell r="H30">
            <v>0</v>
          </cell>
          <cell r="I30">
            <v>176</v>
          </cell>
          <cell r="J30">
            <v>0</v>
          </cell>
          <cell r="K30">
            <v>1107.04</v>
          </cell>
          <cell r="L30">
            <v>42.578461538461539</v>
          </cell>
          <cell r="M30">
            <v>0</v>
          </cell>
          <cell r="N30">
            <v>207</v>
          </cell>
          <cell r="O30">
            <v>0</v>
          </cell>
          <cell r="P30">
            <v>1302.03</v>
          </cell>
          <cell r="Q30">
            <v>50.078076923076921</v>
          </cell>
        </row>
        <row r="31">
          <cell r="B31">
            <v>27</v>
          </cell>
          <cell r="C31">
            <v>29.71</v>
          </cell>
          <cell r="D31">
            <v>111.88</v>
          </cell>
          <cell r="E31">
            <v>0</v>
          </cell>
          <cell r="F31">
            <v>798.95579999999995</v>
          </cell>
          <cell r="G31">
            <v>29.590955555555553</v>
          </cell>
          <cell r="H31">
            <v>3</v>
          </cell>
          <cell r="I31">
            <v>176</v>
          </cell>
          <cell r="J31">
            <v>0</v>
          </cell>
          <cell r="K31">
            <v>1107.04</v>
          </cell>
          <cell r="L31">
            <v>41.001481481481477</v>
          </cell>
          <cell r="M31">
            <v>0</v>
          </cell>
          <cell r="N31">
            <v>207</v>
          </cell>
          <cell r="O31">
            <v>0</v>
          </cell>
          <cell r="P31">
            <v>1302.03</v>
          </cell>
          <cell r="Q31">
            <v>48.223333333333329</v>
          </cell>
        </row>
        <row r="32">
          <cell r="B32">
            <v>28</v>
          </cell>
          <cell r="C32">
            <v>16.46</v>
          </cell>
          <cell r="D32">
            <v>111.88</v>
          </cell>
          <cell r="E32">
            <v>0</v>
          </cell>
          <cell r="F32">
            <v>798.95579999999995</v>
          </cell>
          <cell r="G32">
            <v>28.534135714285714</v>
          </cell>
          <cell r="H32">
            <v>16</v>
          </cell>
          <cell r="I32">
            <v>176</v>
          </cell>
          <cell r="J32">
            <v>0</v>
          </cell>
          <cell r="K32">
            <v>1107.04</v>
          </cell>
          <cell r="L32">
            <v>39.537142857142854</v>
          </cell>
          <cell r="M32">
            <v>0</v>
          </cell>
          <cell r="N32">
            <v>207</v>
          </cell>
          <cell r="O32">
            <v>0</v>
          </cell>
          <cell r="P32">
            <v>1302.03</v>
          </cell>
          <cell r="Q32">
            <v>46.501071428571429</v>
          </cell>
        </row>
        <row r="33">
          <cell r="B33">
            <v>29</v>
          </cell>
          <cell r="C33">
            <v>18.8</v>
          </cell>
          <cell r="D33">
            <v>111.88</v>
          </cell>
          <cell r="E33">
            <v>0</v>
          </cell>
          <cell r="F33">
            <v>798.95579999999995</v>
          </cell>
          <cell r="G33">
            <v>27.550199999999997</v>
          </cell>
          <cell r="H33">
            <v>56</v>
          </cell>
          <cell r="I33">
            <v>176</v>
          </cell>
          <cell r="J33">
            <v>0</v>
          </cell>
          <cell r="K33">
            <v>1107.04</v>
          </cell>
          <cell r="L33">
            <v>38.173793103448276</v>
          </cell>
          <cell r="M33">
            <v>47</v>
          </cell>
          <cell r="N33">
            <v>207</v>
          </cell>
          <cell r="O33">
            <v>0</v>
          </cell>
          <cell r="P33">
            <v>1302.03</v>
          </cell>
          <cell r="Q33">
            <v>44.897586206896548</v>
          </cell>
        </row>
        <row r="34">
          <cell r="B34">
            <v>30</v>
          </cell>
          <cell r="D34">
            <v>111.88</v>
          </cell>
          <cell r="E34">
            <v>0</v>
          </cell>
          <cell r="F34">
            <v>798.95579999999995</v>
          </cell>
          <cell r="G34">
            <v>26.63186</v>
          </cell>
          <cell r="I34">
            <v>176</v>
          </cell>
          <cell r="J34">
            <v>0</v>
          </cell>
          <cell r="K34">
            <v>1107.04</v>
          </cell>
          <cell r="L34">
            <v>36.901333333333334</v>
          </cell>
          <cell r="N34">
            <v>207</v>
          </cell>
          <cell r="O34">
            <v>0</v>
          </cell>
          <cell r="P34">
            <v>1302.03</v>
          </cell>
          <cell r="Q34">
            <v>43.400999999999996</v>
          </cell>
        </row>
        <row r="35">
          <cell r="B35">
            <v>31</v>
          </cell>
          <cell r="D35">
            <v>111.88</v>
          </cell>
          <cell r="E35">
            <v>0</v>
          </cell>
          <cell r="F35">
            <v>798.95579999999995</v>
          </cell>
          <cell r="G35">
            <v>25.772767741935482</v>
          </cell>
          <cell r="I35">
            <v>176</v>
          </cell>
          <cell r="J35">
            <v>0</v>
          </cell>
          <cell r="K35">
            <v>1107.04</v>
          </cell>
          <cell r="L35">
            <v>35.710967741935484</v>
          </cell>
          <cell r="N35">
            <v>207</v>
          </cell>
          <cell r="O35">
            <v>0</v>
          </cell>
          <cell r="P35">
            <v>1302.03</v>
          </cell>
          <cell r="Q35">
            <v>42.000967741935483</v>
          </cell>
        </row>
      </sheetData>
      <sheetData sheetId="2" refreshError="1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Production "/>
      <sheetName val="OW"/>
      <sheetName val="WO"/>
      <sheetName val="Referencias"/>
      <sheetName val="Planilla de Tratamiento"/>
      <sheetName val="Intermedia"/>
      <sheetName val="Semana 1-1"/>
      <sheetName val="Semana 1-2"/>
      <sheetName val="Semana 2-1 "/>
      <sheetName val="Semana 2-2"/>
      <sheetName val="Semana 3-1"/>
      <sheetName val="Semana 3-2"/>
      <sheetName val="Semana 4-1"/>
      <sheetName val="Semana 4-2"/>
      <sheetName val="Certificación promedio"/>
    </sheetNames>
    <sheetDataSet>
      <sheetData sheetId="0" refreshError="1"/>
      <sheetData sheetId="1" refreshError="1"/>
      <sheetData sheetId="2" refreshError="1"/>
      <sheetData sheetId="3">
        <row r="7">
          <cell r="A7" t="str">
            <v>BXC3201</v>
          </cell>
        </row>
        <row r="50">
          <cell r="D50" t="str">
            <v>C</v>
          </cell>
        </row>
        <row r="51">
          <cell r="D51" t="str">
            <v>S</v>
          </cell>
        </row>
        <row r="52">
          <cell r="D52" t="str">
            <v>Q</v>
          </cell>
        </row>
        <row r="53">
          <cell r="D53" t="str">
            <v>M</v>
          </cell>
        </row>
      </sheetData>
      <sheetData sheetId="4">
        <row r="5">
          <cell r="B5" t="str">
            <v>Bat.-1</v>
          </cell>
        </row>
      </sheetData>
      <sheetData sheetId="5">
        <row r="5">
          <cell r="B5" t="str">
            <v>RCO-1019</v>
          </cell>
        </row>
      </sheetData>
      <sheetData sheetId="6">
        <row r="5">
          <cell r="B5">
            <v>42905</v>
          </cell>
        </row>
      </sheetData>
      <sheetData sheetId="7" refreshError="1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Anual Perdida"/>
      <sheetName val="Resumen Anual Produccion"/>
      <sheetName val="Enero"/>
      <sheetName val="Febrero"/>
      <sheetName val="Marzo"/>
      <sheetName val="Abril"/>
      <sheetName val="Mayo"/>
      <sheetName val="Junio"/>
      <sheetName val="Julio"/>
      <sheetName val="Agosto"/>
      <sheetName val="Setiembre"/>
      <sheetName val="Octubre"/>
      <sheetName val="Noviembre"/>
      <sheetName val="Diciembre"/>
      <sheetName val="Enero02"/>
      <sheetName val="Febrero02"/>
      <sheetName val="Marzo02"/>
      <sheetName val="Abril02"/>
      <sheetName val="Mayo02"/>
      <sheetName val="Junio02"/>
      <sheetName val="Julio02"/>
      <sheetName val="Agosto02"/>
      <sheetName val="Setiembre02"/>
      <sheetName val="Octubre02"/>
      <sheetName val="Noviembre02"/>
      <sheetName val="Diciembre02"/>
      <sheetName val="Módulo1"/>
      <sheetName val="Archiv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rtificado servicio-UTE julio"/>
      <sheetName val="Control-UTE julio"/>
      <sheetName val="Certif. servicio Portezuelo Jul"/>
      <sheetName val="Control-Portezuelo Julio"/>
      <sheetName val="Certificado servicio-UTE Agosto"/>
      <sheetName val="Control-UTE Agosto"/>
      <sheetName val="Certificado servicio-UTE SEPTIE"/>
      <sheetName val="Control-UTE SEPTIEMBRE"/>
      <sheetName val="Control-UTE octubre"/>
      <sheetName val=" servicio-UTE octubre"/>
      <sheetName val="ACUMULADO"/>
      <sheetName val="TABLA DINÁMICA ACUM"/>
      <sheetName val="Control-UTE noviembre"/>
      <sheetName val=" servicio-UTE noviembre"/>
      <sheetName val=" servicio-UTE DICIEMBRE"/>
      <sheetName val="Control-UTE DICIEMBRE"/>
      <sheetName val=" servicio-UTE ENERO 2020"/>
      <sheetName val="Control-UTE ENERO 2020"/>
      <sheetName val=" servicio-UTE FEBRERO 2020"/>
      <sheetName val="Control-UTE FEBRERO 2020 "/>
      <sheetName val=" servicio-UTE MARZO 2020"/>
      <sheetName val="Control-UTE MARZO 2020"/>
      <sheetName val=" servicio-UTE ABRIL 2020"/>
      <sheetName val="Control-UTE ABRIL 2020"/>
      <sheetName val=" servicio-UTE Mayo 2020 "/>
      <sheetName val="Control-UTE Mayo 2020"/>
      <sheetName val=" servicio-UTE Junio 2020"/>
      <sheetName val="Control-UTE Junio"/>
      <sheetName val=" servicio-UTE Julio 2020"/>
      <sheetName val="Control-UTE Julio 2020"/>
      <sheetName val=" servicio-UTE AGOSTO 2020"/>
      <sheetName val="Control-UTE AGOSTO 2020"/>
      <sheetName val="servicio-ute septiembre 2020"/>
      <sheetName val="Control-UTE Septiembre 2020"/>
      <sheetName val="servicio-ute OCTUBRE 2020"/>
      <sheetName val="Control-UTE OCTUBRE 2020"/>
      <sheetName val="servicio-ute Noviembre 2020"/>
      <sheetName val="Control-UTE Noviembre 2020 "/>
      <sheetName val="Hoja2"/>
      <sheetName val="servicio-ute Diciembre 2020 "/>
      <sheetName val="Control-UTE Diciembre 2020 "/>
      <sheetName val="servicio-ute Enero 2021"/>
      <sheetName val="Control-UTE Enero 2021"/>
      <sheetName val="servicio-ute Febrero 2021 "/>
      <sheetName val="Hoja4"/>
      <sheetName val="servicio-ute marzo 2021  (2)"/>
      <sheetName val="Control-UTE marzo 2021 "/>
      <sheetName val="servicio-ute abril 2021"/>
      <sheetName val="Control-UTE abril 2021"/>
      <sheetName val="servicio-ute mayo 2021"/>
      <sheetName val="Control-UTE mayo 2021"/>
      <sheetName val="servicio-ute junio 2021"/>
      <sheetName val="Control-UTE junio 2021"/>
      <sheetName val="servicio-ute julio 2021"/>
      <sheetName val="Control-UTE julio 2021"/>
      <sheetName val="servicio-ute agosto 2021"/>
      <sheetName val="Control-UTE agosto 2021"/>
      <sheetName val="sevicio-ute septiembre 2021"/>
      <sheetName val="Control-UTE septiembre 2021"/>
      <sheetName val="sevicio-ute octubre 2021"/>
      <sheetName val="Control-UTE octubre 2021"/>
      <sheetName val="sevicio-ute noviembre 2021"/>
      <sheetName val="Control-UTE noviembre 2021"/>
      <sheetName val="Sevicio-UTE Diciembre 2021"/>
      <sheetName val="Control-UTE Diciembre 2021"/>
      <sheetName val="Sevicio-UTE Enero 2022"/>
      <sheetName val="Control-UTE Enero 2022"/>
      <sheetName val="Control-UTE Enero 2022 (2)"/>
      <sheetName val="Sevicio-UTE Febrero 2022"/>
      <sheetName val="Control-UTE Febrero 2022"/>
      <sheetName val="Sevicio-UTE Marzo 2022 "/>
      <sheetName val="Control-UTE Marzo 2022 "/>
      <sheetName val="Sevicio-UTE Abril 2022  (2)"/>
      <sheetName val="Control-UTE Abril 2022"/>
      <sheetName val="Sevicio-UTE MAYO 2022"/>
      <sheetName val="Control-UTE Mayo 2022"/>
      <sheetName val="Sevicio-UTE Junio 2022"/>
      <sheetName val="Control-UTE Junio 2022"/>
      <sheetName val="Sevicio-UTE Julio 2022"/>
      <sheetName val="Control-UTE Julio 2022"/>
      <sheetName val="Sevicio-UTE Agosto 2022"/>
      <sheetName val="Control-UTE Agost 2022"/>
      <sheetName val="Sevicio-UTE Septiembre 2022"/>
      <sheetName val="Control-UTE Septiembre 2022"/>
      <sheetName val="Sevicio-UTE Octubre 2022"/>
      <sheetName val="Control-UTE Octubre 2022"/>
      <sheetName val="Sevicio-UTE Noviembre 2022"/>
      <sheetName val="Control-UTE Noviembre 2022"/>
      <sheetName val="Sevicio-UTE Diciembre 2022"/>
      <sheetName val="Control-UTE Diciembre 2022"/>
      <sheetName val="Sevicio-UTE Enero 2023"/>
      <sheetName val="Control-UTE Enero 2023"/>
      <sheetName val="Sevicio-UTE Febrero 2023"/>
      <sheetName val="Control-UTE febrero 2023"/>
      <sheetName val="Sevicio-UTE Marzo 2023 "/>
      <sheetName val="Control-UTE Marzo 2023"/>
      <sheetName val="Sevicio-UTE Abril 2023"/>
      <sheetName val="Control-UTE Abril 2023"/>
      <sheetName val="Sevicio-UTE Mayo 2023"/>
      <sheetName val="Sevicio-UTE Mayo 2023 (2)"/>
      <sheetName val="Control-UTE Mayo 2023"/>
      <sheetName val="Sevicio-UTE Junio 2023"/>
      <sheetName val="Control-UTE Junio 2023"/>
      <sheetName val="Sevicio-UTE Julio 2023"/>
      <sheetName val="Control-UTE Julio 2023"/>
      <sheetName val="Sevicio-UTE Agosto 2023"/>
      <sheetName val="Control-UTE Agosto 2023"/>
      <sheetName val="Sevicio-CHO Agosto 2023"/>
      <sheetName val="Control-CHO Agosto 2023 "/>
      <sheetName val="Sevicio-UTE Septiembre 2023 "/>
      <sheetName val="Control-UTE Septiembre 2023"/>
      <sheetName val="Sevicio-CHO Septiembre 2023 "/>
      <sheetName val="Control-CHO Septiembr 2023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71">
          <cell r="O71">
            <v>89762.007275977565</v>
          </cell>
        </row>
      </sheetData>
      <sheetData sheetId="110"/>
      <sheetData sheetId="111"/>
      <sheetData sheetId="1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corder.ARGENTINA/AppData/Local/Microsoft/Windows/Temporary%20Internet%20Files/Content.Outlook/OGMFQ027/Certificado%20de%20servicio%20agosto%202019-UTE_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ertificado%20de%20servicio%20septiembre%202019-UT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corder/AppData/Local/Microsoft/Windows/INetCache/Content.Outlook/GV2798I7/Certificado%20de%20servicio%20Agosto%202022%20-UTE%20(002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evangelina_cordero_pecomenergia_com_ar/Documents/Evangelina/Yacimiento/Catriel%2012121/Septiembre%202023/Certificado%20de%20servicio%20Septiembre%202023%20-UTE.xlsx" TargetMode="External"/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valdeb" refreshedDate="43732.396975694443" createdVersion="6" refreshedVersion="6" minRefreshableVersion="3" recordCount="36" xr:uid="{00000000-000A-0000-FFFF-FFFF00000000}">
  <cacheSource type="worksheet">
    <worksheetSource ref="B3:F39" sheet="Control-UTE SEPTIEMBRE" r:id="rId2"/>
  </cacheSource>
  <cacheFields count="5">
    <cacheField name="REMITO" numFmtId="0">
      <sharedItems containsString="0" containsBlank="1" containsNumber="1" containsInteger="1" minValue="590042911" maxValue="590043126"/>
    </cacheField>
    <cacheField name="FECHA" numFmtId="14">
      <sharedItems containsNonDate="0" containsDate="1" containsString="0" containsBlank="1" minDate="2019-08-26T00:00:00" maxDate="2019-09-24T00:00:00"/>
    </cacheField>
    <cacheField name="PRODUCTO" numFmtId="0">
      <sharedItems containsBlank="1" count="15">
        <s v="IC220"/>
        <s v="CY802"/>
        <s v="ABC11"/>
        <s v="DBN1710"/>
        <s v="DBN1425"/>
        <s v="IC5087"/>
        <s v="IC5400"/>
        <s v="RFB625"/>
        <s v="BXC3201"/>
        <s v="CY51W"/>
        <s v="BX256"/>
        <s v="ESB900"/>
        <s v="ESB800"/>
        <s v="IC7005"/>
        <m/>
      </sharedItems>
    </cacheField>
    <cacheField name="LITROS" numFmtId="0">
      <sharedItems containsString="0" containsBlank="1" containsNumber="1" containsInteger="1" minValue="200" maxValue="300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valdeb" refreshedDate="43760.366621180554" createdVersion="6" refreshedVersion="6" minRefreshableVersion="3" recordCount="28" xr:uid="{00000000-000A-0000-FFFF-FFFF01000000}">
  <cacheSource type="worksheet">
    <worksheetSource ref="B3:F31" sheet="Control-UTE octubre" r:id="rId2"/>
  </cacheSource>
  <cacheFields count="5">
    <cacheField name="REMITO" numFmtId="0">
      <sharedItems containsMixedTypes="1" containsNumber="1" containsInteger="1" minValue="590043196" maxValue="590043277"/>
    </cacheField>
    <cacheField name="FECHA" numFmtId="14">
      <sharedItems containsSemiMixedTypes="0" containsNonDate="0" containsDate="1" containsString="0" minDate="2019-09-27T00:00:00" maxDate="2019-10-19T00:00:00"/>
    </cacheField>
    <cacheField name="PRODUCTO" numFmtId="0">
      <sharedItems count="14">
        <s v="CY802"/>
        <s v="ABC11"/>
        <s v="CY51W"/>
        <s v="DBN1710"/>
        <s v="IC220"/>
        <s v="RFB625"/>
        <s v="IC5087"/>
        <s v="BX256"/>
        <s v="ESB900"/>
        <s v="DBN1425"/>
        <s v="IC7005"/>
        <s v="IC5400"/>
        <s v="RT80"/>
        <s v="BXC3201"/>
      </sharedItems>
    </cacheField>
    <cacheField name="LITROS" numFmtId="0">
      <sharedItems containsSemiMixedTypes="0" containsString="0" containsNumber="1" containsInteger="1" minValue="20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ondo, Sergio L" refreshedDate="44795.435469097225" createdVersion="8" refreshedVersion="8" minRefreshableVersion="3" recordCount="35" xr:uid="{34C70F53-03BC-4FA1-97C8-22A3F4648106}">
  <cacheSource type="worksheet">
    <worksheetSource ref="B3:G38" sheet="Control-UTE Agost 2022" r:id="rId2"/>
  </cacheSource>
  <cacheFields count="6">
    <cacheField name="REMITO" numFmtId="0">
      <sharedItems containsBlank="1" containsMixedTypes="1" containsNumber="1" containsInteger="1" minValue="80060349" maxValue="80061666"/>
    </cacheField>
    <cacheField name="FECHA" numFmtId="14">
      <sharedItems containsSemiMixedTypes="0" containsNonDate="0" containsDate="1" containsString="0" minDate="2022-07-27T00:00:00" maxDate="2022-08-23T00:00:00"/>
    </cacheField>
    <cacheField name="PRODUCTO" numFmtId="0">
      <sharedItems count="18">
        <s v="ABC11"/>
        <s v="BX256"/>
        <s v="DBN1710"/>
        <s v="DBN7203"/>
        <s v="FBS9550"/>
        <s v="BXC3201"/>
        <s v="CY51W"/>
        <s v="IC220"/>
        <s v="RFB625"/>
        <s v="SB29"/>
        <s v="SB45"/>
        <s v="CY802"/>
        <s v="DBN7311"/>
        <s v="IC7016"/>
        <s v="Servicio desp. 3"/>
        <s v="IC5087"/>
        <s v="IC5400"/>
        <s v="SB14"/>
      </sharedItems>
    </cacheField>
    <cacheField name="LITROS/tb" numFmtId="0">
      <sharedItems containsSemiMixedTypes="0" containsString="0" containsNumber="1" containsInteger="1" minValue="30" maxValue="2590"/>
    </cacheField>
    <cacheField name="OBSERVACIONES" numFmtId="0">
      <sharedItems/>
    </cacheField>
    <cacheField name="Pozo/Bateria" numFmtId="0">
      <sharedItems count="3">
        <s v="Pozos "/>
        <s v="Baterías/PTC"/>
        <s v="Planta Dos Cerrit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5555553" createdVersion="6" refreshedVersion="8" minRefreshableVersion="3" recordCount="29" xr:uid="{00000000-000A-0000-FFFF-FFFF02000000}">
  <cacheSource type="worksheet">
    <worksheetSource ref="B3:F32" sheet="Control-UTE septiembre 2021"/>
  </cacheSource>
  <cacheFields count="5">
    <cacheField name="REMITO" numFmtId="0">
      <sharedItems containsSemiMixedTypes="0" containsString="0" containsNumber="1" containsInteger="1" minValue="80038754" maxValue="80039553"/>
    </cacheField>
    <cacheField name="FECHA" numFmtId="14">
      <sharedItems containsSemiMixedTypes="0" containsNonDate="0" containsDate="1" containsString="0" minDate="2021-08-31T00:00:00" maxDate="2021-09-18T00:00:00"/>
    </cacheField>
    <cacheField name="PRODUCTO" numFmtId="0">
      <sharedItems containsBlank="1" count="15">
        <s v="RFB625"/>
        <s v="DBN1710"/>
        <s v="DBN7203"/>
        <s v="BX256"/>
        <s v="ABC11"/>
        <s v="BXC3201"/>
        <s v="IC220"/>
        <s v="NX DURACAPS SI"/>
        <s v="DBN7311"/>
        <s v="FBS9550"/>
        <s v="CY802"/>
        <s v="CY51W"/>
        <s v="IC5400"/>
        <s v="IC5087"/>
        <m u="1"/>
      </sharedItems>
    </cacheField>
    <cacheField name="LITROS/tb" numFmtId="0">
      <sharedItems containsSemiMixedTypes="0" containsString="0" containsNumber="1" containsInteger="1" minValue="1" maxValue="184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5902776" createdVersion="6" refreshedVersion="8" minRefreshableVersion="3" recordCount="25" xr:uid="{00000000-000A-0000-FFFF-FFFF03000000}">
  <cacheSource type="worksheet">
    <worksheetSource ref="B3:F28" sheet="Control-UTE junio 2021"/>
  </cacheSource>
  <cacheFields count="5">
    <cacheField name="REMITO" numFmtId="0">
      <sharedItems containsSemiMixedTypes="0" containsString="0" containsNumber="1" containsInteger="1" minValue="80033172" maxValue="800333524"/>
    </cacheField>
    <cacheField name="FECHA" numFmtId="14">
      <sharedItems containsSemiMixedTypes="0" containsNonDate="0" containsDate="1" containsString="0" minDate="2021-06-07T00:00:00" maxDate="2021-06-23T00:00:00"/>
    </cacheField>
    <cacheField name="PRODUCTO" numFmtId="0">
      <sharedItems count="11">
        <s v="BXC3201"/>
        <s v="RFB625"/>
        <s v="ABC11"/>
        <s v="DBN1710"/>
        <s v="CY802"/>
        <s v="FBS9550"/>
        <s v="IC5400"/>
        <s v="IC5087"/>
        <s v="IC220"/>
        <s v="DBN7311"/>
        <s v="CY51W"/>
      </sharedItems>
    </cacheField>
    <cacheField name="LITROS/tb" numFmtId="0">
      <sharedItems containsSemiMixedTypes="0" containsString="0" containsNumber="1" containsInteger="1" minValue="50" maxValue="208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6134261" createdVersion="6" refreshedVersion="8" minRefreshableVersion="3" recordCount="27" xr:uid="{00000000-000A-0000-FFFF-FFFF04000000}">
  <cacheSource type="worksheet">
    <worksheetSource ref="B3:F30" sheet="Control-UTE mayo 2021"/>
  </cacheSource>
  <cacheFields count="5">
    <cacheField name="REMITO" numFmtId="0">
      <sharedItems containsSemiMixedTypes="0" containsString="0" containsNumber="1" containsInteger="1" minValue="80030533" maxValue="80032171"/>
    </cacheField>
    <cacheField name="FECHA" numFmtId="14">
      <sharedItems containsSemiMixedTypes="0" containsNonDate="0" containsDate="1" containsString="0" minDate="2021-04-26T00:00:00" maxDate="2021-05-21T00:00:00"/>
    </cacheField>
    <cacheField name="PRODUCTO" numFmtId="0">
      <sharedItems count="11">
        <s v="RFB625"/>
        <s v="IC220"/>
        <s v="BXC3201"/>
        <s v="DBN1710"/>
        <s v="DBN7311"/>
        <s v="FBS9550"/>
        <s v="IC5087"/>
        <s v="CY802"/>
        <s v="IC5400"/>
        <s v="ABC11"/>
        <s v="CY51W"/>
      </sharedItems>
    </cacheField>
    <cacheField name="LITROS/tb" numFmtId="0">
      <sharedItems containsSemiMixedTypes="0" containsString="0" containsNumber="1" containsInteger="1" minValue="70" maxValue="191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6481484" createdVersion="6" refreshedVersion="8" minRefreshableVersion="3" recordCount="30" xr:uid="{00000000-000A-0000-FFFF-FFFF05000000}">
  <cacheSource type="worksheet">
    <worksheetSource ref="B3:F33" sheet="Control-UTE abril 2021"/>
  </cacheSource>
  <cacheFields count="5">
    <cacheField name="REMITO" numFmtId="0">
      <sharedItems containsSemiMixedTypes="0" containsString="0" containsNumber="1" containsInteger="1" minValue="80028913" maxValue="80029888"/>
    </cacheField>
    <cacheField name="FECHA" numFmtId="14">
      <sharedItems containsSemiMixedTypes="0" containsNonDate="0" containsDate="1" containsString="0" minDate="2021-03-30T00:00:00" maxDate="2021-04-20T00:00:00"/>
    </cacheField>
    <cacheField name="PRODUCTO" numFmtId="0">
      <sharedItems count="15">
        <s v="DBN1710"/>
        <s v="BXC3201"/>
        <s v="RFB625"/>
        <s v="ABC11"/>
        <s v="BX256"/>
        <s v="FBS9550"/>
        <s v="IC220"/>
        <s v="IC5087"/>
        <s v="DBN7311"/>
        <s v="DBN7203"/>
        <s v="CY802"/>
        <s v="CY51W"/>
        <s v="RT80"/>
        <s v="RT740"/>
        <s v="IC5400"/>
      </sharedItems>
    </cacheField>
    <cacheField name="LITROS/tb" numFmtId="0">
      <sharedItems containsSemiMixedTypes="0" containsString="0" containsNumber="1" containsInteger="1" minValue="90" maxValue="155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6712961" createdVersion="6" refreshedVersion="8" minRefreshableVersion="3" recordCount="37" xr:uid="{00000000-000A-0000-FFFF-FFFF06000000}">
  <cacheSource type="worksheet">
    <worksheetSource ref="B3:F40" sheet="Control-UTE marzo 2021 "/>
  </cacheSource>
  <cacheFields count="5">
    <cacheField name="REMITO" numFmtId="0">
      <sharedItems containsString="0" containsBlank="1" containsNumber="1" containsInteger="1" minValue="80027074" maxValue="80028120"/>
    </cacheField>
    <cacheField name="FECHA" numFmtId="14">
      <sharedItems containsNonDate="0" containsDate="1" containsString="0" containsBlank="1" minDate="2021-03-01T00:00:00" maxDate="2021-03-23T00:00:00"/>
    </cacheField>
    <cacheField name="PRODUCTO" numFmtId="0">
      <sharedItems count="17">
        <s v="BX256"/>
        <s v="BXC3201"/>
        <s v="CY802"/>
        <s v="DBN1710"/>
        <s v="DBN7203"/>
        <s v="DBN7311"/>
        <s v="FBS9550"/>
        <s v="IC5087"/>
        <s v="RFB625"/>
        <s v="ABC11"/>
        <s v="IC220"/>
        <s v="RT740"/>
        <s v="RT80"/>
        <s v="CY51W"/>
        <s v="IC5400"/>
        <s v="NX DURACAPS SI"/>
        <s v="NOVOC DS3500" u="1"/>
      </sharedItems>
    </cacheField>
    <cacheField name="LITROS/tb" numFmtId="0">
      <sharedItems containsSemiMixedTypes="0" containsString="0" containsNumber="1" containsInteger="1" minValue="40" maxValue="161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7060184" createdVersion="6" refreshedVersion="8" minRefreshableVersion="3" recordCount="43" xr:uid="{00000000-000A-0000-FFFF-FFFF07000000}">
  <cacheSource type="worksheet">
    <worksheetSource ref="B3:F46" sheet="Control-UTE Enero 2021"/>
  </cacheSource>
  <cacheFields count="5">
    <cacheField name="REMITO" numFmtId="0">
      <sharedItems containsString="0" containsBlank="1" containsNumber="1" containsInteger="1" minValue="80023718" maxValue="80024164"/>
    </cacheField>
    <cacheField name="FECHA" numFmtId="14">
      <sharedItems containsNonDate="0" containsDate="1" containsString="0" containsBlank="1" minDate="2021-01-07T00:00:00" maxDate="2021-01-20T00:00:00"/>
    </cacheField>
    <cacheField name="PRODUCTO" numFmtId="0">
      <sharedItems containsBlank="1" count="14">
        <s v="BX256"/>
        <s v="CY802"/>
        <s v="DBN1710"/>
        <s v="DBN7203"/>
        <s v="FBS9550"/>
        <s v="ABC11"/>
        <s v="BXC3201"/>
        <s v="DBN7311"/>
        <s v="IC220"/>
        <s v="IC5087"/>
        <s v="IC5400"/>
        <s v="RFB625"/>
        <s v="CY51W"/>
        <m/>
      </sharedItems>
    </cacheField>
    <cacheField name="LITROS/tb" numFmtId="0">
      <sharedItems containsString="0" containsBlank="1" containsNumber="1" containsInteger="1" minValue="85" maxValue="2100"/>
    </cacheField>
    <cacheField name="OBSERVACIONES" numFmtId="0">
      <sharedItems containsDate="1" containsBlank="1" containsMixedTypes="1" minDate="2021-01-18T00:00:00" maxDate="2021-01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7407408" createdVersion="6" refreshedVersion="8" minRefreshableVersion="3" recordCount="43" xr:uid="{00000000-000A-0000-FFFF-FFFF08000000}">
  <cacheSource type="worksheet">
    <worksheetSource ref="B3:F46" sheet="Control-UTE Diciembre 2020 "/>
  </cacheSource>
  <cacheFields count="5">
    <cacheField name="REMITO" numFmtId="0">
      <sharedItems containsString="0" containsBlank="1" containsNumber="1" containsInteger="1" minValue="80021324" maxValue="80021753"/>
    </cacheField>
    <cacheField name="FECHA" numFmtId="14">
      <sharedItems containsNonDate="0" containsDate="1" containsString="0" containsBlank="1" minDate="2020-12-11T00:00:00" maxDate="2020-12-22T00:00:00"/>
    </cacheField>
    <cacheField name="PRODUCTO" numFmtId="0">
      <sharedItems containsBlank="1" count="14">
        <s v="BX256"/>
        <s v="CY51W"/>
        <s v="DBN1710"/>
        <s v="DBN7203"/>
        <s v="DBN7311"/>
        <s v="FBS9550"/>
        <s v="IC5087"/>
        <s v="RFB625"/>
        <s v="IC220"/>
        <s v="CY802"/>
        <s v="IC5400"/>
        <s v="ABC11"/>
        <s v="BXC3201"/>
        <m/>
      </sharedItems>
    </cacheField>
    <cacheField name="LITROS/tb" numFmtId="0">
      <sharedItems containsString="0" containsBlank="1" containsNumber="1" containsInteger="1" minValue="100" maxValue="2305"/>
    </cacheField>
    <cacheField name="OBSERVACIONES" numFmtId="0">
      <sharedItems containsDate="1" containsBlank="1" containsMixedTypes="1" minDate="2020-12-16T00:00:00" maxDate="2020-12-1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7638892" createdVersion="6" refreshedVersion="8" minRefreshableVersion="3" recordCount="41" xr:uid="{00000000-000A-0000-FFFF-FFFF09000000}">
  <cacheSource type="worksheet">
    <worksheetSource ref="B3:F44" sheet="Control-UTE Noviembre 2020 "/>
  </cacheSource>
  <cacheFields count="5">
    <cacheField name="REMITO" numFmtId="0">
      <sharedItems containsSemiMixedTypes="0" containsString="0" containsNumber="1" containsInteger="1" minValue="80019450" maxValue="80020616"/>
    </cacheField>
    <cacheField name="FECHA" numFmtId="14">
      <sharedItems containsSemiMixedTypes="0" containsNonDate="0" containsDate="1" containsString="0" minDate="2020-10-26T00:00:00" maxDate="2020-11-25T00:00:00"/>
    </cacheField>
    <cacheField name="PRODUCTO" numFmtId="0">
      <sharedItems count="15">
        <s v="IC5400"/>
        <s v="DBN7203"/>
        <s v="CY802"/>
        <s v="BXC3201"/>
        <s v="FBS9550"/>
        <s v="DBN7311"/>
        <s v="DBN1710"/>
        <s v="IC220"/>
        <s v="IC5087"/>
        <s v="ABC11"/>
        <s v="BX256"/>
        <s v="RT80"/>
        <s v="RT740"/>
        <s v="CY51W"/>
        <s v="RFB625"/>
      </sharedItems>
    </cacheField>
    <cacheField name="LITROS/tb" numFmtId="0">
      <sharedItems containsSemiMixedTypes="0" containsString="0" containsNumber="1" containsInteger="1" minValue="40" maxValue="211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7986108" createdVersion="6" refreshedVersion="8" minRefreshableVersion="3" recordCount="35" xr:uid="{00000000-000A-0000-FFFF-FFFF0A000000}">
  <cacheSource type="worksheet">
    <worksheetSource ref="B3:F38" sheet="Control-UTE Septiembre 2020"/>
  </cacheSource>
  <cacheFields count="5">
    <cacheField name="REMITO" numFmtId="0">
      <sharedItems containsSemiMixedTypes="0" containsString="0" containsNumber="1" containsInteger="1" minValue="80017103" maxValue="80017985"/>
    </cacheField>
    <cacheField name="FECHA" numFmtId="14">
      <sharedItems containsSemiMixedTypes="0" containsNonDate="0" containsDate="1" containsString="0" minDate="2020-08-25T00:00:00" maxDate="2020-09-19T00:00:00"/>
    </cacheField>
    <cacheField name="PRODUCTO" numFmtId="0">
      <sharedItems count="12">
        <s v="DBN7203"/>
        <s v="DBN1710"/>
        <s v="RFB625"/>
        <s v="BX256"/>
        <s v="IC220"/>
        <s v="CY802"/>
        <s v="BXC3201"/>
        <s v="IC5087"/>
        <s v="CY51W"/>
        <s v="IC5400"/>
        <s v="ABC11"/>
        <s v="FBS9550"/>
      </sharedItems>
    </cacheField>
    <cacheField name="LITROS/tb" numFmtId="0">
      <sharedItems containsSemiMixedTypes="0" containsString="0" containsNumber="1" containsInteger="1" minValue="4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8449077" createdVersion="6" refreshedVersion="8" minRefreshableVersion="3" recordCount="31" xr:uid="{00000000-000A-0000-FFFF-FFFF0B000000}">
  <cacheSource type="worksheet">
    <worksheetSource ref="B3:F34" sheet="Control-UTE AGOSTO 2020"/>
  </cacheSource>
  <cacheFields count="5">
    <cacheField name="REMITO" numFmtId="0">
      <sharedItems containsSemiMixedTypes="0" containsString="0" containsNumber="1" containsInteger="1" minValue="80016543" maxValue="80016806"/>
    </cacheField>
    <cacheField name="FECHA" numFmtId="14">
      <sharedItems containsSemiMixedTypes="0" containsNonDate="0" containsDate="1" containsString="0" minDate="2020-08-06T00:00:00" maxDate="2020-08-19T00:00:00"/>
    </cacheField>
    <cacheField name="PRODUCTO" numFmtId="0">
      <sharedItems count="13">
        <s v="DBN1710"/>
        <s v="DBN7203"/>
        <s v="BX256"/>
        <s v="IC220"/>
        <s v="CY802"/>
        <s v="IC5087"/>
        <s v="BXC3201"/>
        <s v="FBS9550"/>
        <s v="RT80"/>
        <s v="ABC11"/>
        <s v="CY51W"/>
        <s v="IC5400"/>
        <s v="RFB625"/>
      </sharedItems>
    </cacheField>
    <cacheField name="LITROS/tb" numFmtId="0">
      <sharedItems containsSemiMixedTypes="0" containsString="0" containsNumber="1" containsInteger="1" minValue="100" maxValue="2000"/>
    </cacheField>
    <cacheField name="OBSERVACIONES" numFmtId="0">
      <sharedItems containsDate="1" containsMixedTypes="1" minDate="2020-07-24T00:00:00" maxDate="2020-07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8912039" createdVersion="6" refreshedVersion="8" minRefreshableVersion="3" recordCount="29" xr:uid="{00000000-000A-0000-FFFF-FFFF0C000000}">
  <cacheSource type="worksheet">
    <worksheetSource ref="B3:F32" sheet="Control-UTE Julio 2020"/>
  </cacheSource>
  <cacheFields count="5">
    <cacheField name="REMITO" numFmtId="0">
      <sharedItems containsSemiMixedTypes="0" containsString="0" containsNumber="1" containsInteger="1" minValue="80015062" maxValue="80015716"/>
    </cacheField>
    <cacheField name="FECHA" numFmtId="14">
      <sharedItems containsSemiMixedTypes="0" containsNonDate="0" containsDate="1" containsString="0" minDate="2020-06-29T00:00:00" maxDate="2020-07-21T00:00:00"/>
    </cacheField>
    <cacheField name="PRODUCTO" numFmtId="0">
      <sharedItems count="12">
        <s v="CY802"/>
        <s v="DBN1710"/>
        <s v="DBN7203"/>
        <s v="CY51W"/>
        <s v="ABC11"/>
        <s v="BX256"/>
        <s v="IC220"/>
        <s v="IC5087"/>
        <s v="IC5400"/>
        <s v="BXC3201"/>
        <s v="RFB625"/>
        <s v="RT80"/>
      </sharedItems>
    </cacheField>
    <cacheField name="LITROS/tb" numFmtId="0">
      <sharedItems containsSemiMixedTypes="0" containsString="0" containsNumber="1" containsInteger="1" minValue="90" maxValue="2725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9375001" createdVersion="6" refreshedVersion="8" minRefreshableVersion="3" recordCount="33" xr:uid="{00000000-000A-0000-FFFF-FFFF0D000000}">
  <cacheSource type="worksheet">
    <worksheetSource ref="B3:F36" sheet="Control-UTE Mayo 2020"/>
  </cacheSource>
  <cacheFields count="5">
    <cacheField name="REMITO" numFmtId="0">
      <sharedItems containsSemiMixedTypes="0" containsString="0" containsNumber="1" containsInteger="1" minValue="590045230" maxValue="590045341"/>
    </cacheField>
    <cacheField name="FECHA" numFmtId="14">
      <sharedItems containsSemiMixedTypes="0" containsNonDate="0" containsDate="1" containsString="0" minDate="2020-04-24T00:00:00" maxDate="2020-05-16T00:00:00"/>
    </cacheField>
    <cacheField name="PRODUCTO" numFmtId="0">
      <sharedItems count="13">
        <s v="IC220"/>
        <s v="CY802"/>
        <s v="IC5400"/>
        <s v="BX256"/>
        <s v="FBS9550"/>
        <s v="DBN7203"/>
        <s v="DBN1710"/>
        <s v="IC5087"/>
        <s v="CY51W"/>
        <s v="ABC11"/>
        <s v="RT80"/>
        <s v="RFB625"/>
        <s v="BXC3201"/>
      </sharedItems>
    </cacheField>
    <cacheField name="LITROS/tb" numFmtId="0">
      <sharedItems containsSemiMixedTypes="0" containsString="0" containsNumber="1" containsInteger="1" minValue="10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59837963" createdVersion="6" refreshedVersion="8" minRefreshableVersion="3" recordCount="33" xr:uid="{00000000-000A-0000-FFFF-FFFF0E000000}">
  <cacheSource type="worksheet">
    <worksheetSource ref="B3:F36" sheet="Control-UTE ABRIL 2020"/>
  </cacheSource>
  <cacheFields count="5">
    <cacheField name="REMITO" numFmtId="0">
      <sharedItems containsSemiMixedTypes="0" containsString="0" containsNumber="1" containsInteger="1" minValue="590045059" maxValue="590045139"/>
    </cacheField>
    <cacheField name="FECHA" numFmtId="14">
      <sharedItems containsSemiMixedTypes="0" containsNonDate="0" containsDate="1" containsString="0" minDate="2020-03-30T00:00:00" maxDate="2020-04-21T00:00:00"/>
    </cacheField>
    <cacheField name="PRODUCTO" numFmtId="0">
      <sharedItems count="13">
        <s v="DBN7203"/>
        <s v="IC220"/>
        <s v="IC5087"/>
        <s v="DBN1710"/>
        <s v="IC5400"/>
        <s v="BX256"/>
        <s v="RFB625"/>
        <s v="CY802"/>
        <s v="ABC11"/>
        <s v="RT80"/>
        <s v="CY51W"/>
        <s v="BXC3201"/>
        <s v="FBS9550"/>
      </sharedItems>
    </cacheField>
    <cacheField name="LITROS/tb" numFmtId="0">
      <sharedItems containsSemiMixedTypes="0" containsString="0" containsNumber="1" containsInteger="1" minValue="10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0300925" createdVersion="6" refreshedVersion="8" minRefreshableVersion="3" recordCount="34" xr:uid="{00000000-000A-0000-FFFF-FFFF0F000000}">
  <cacheSource type="worksheet">
    <worksheetSource ref="B3:F37" sheet="Control-UTE MARZO 2020"/>
  </cacheSource>
  <cacheFields count="5">
    <cacheField name="REMITO" numFmtId="0">
      <sharedItems containsSemiMixedTypes="0" containsString="0" containsNumber="1" containsInteger="1" minValue="590044743" maxValue="590044875"/>
    </cacheField>
    <cacheField name="FECHA" numFmtId="14">
      <sharedItems containsSemiMixedTypes="0" containsNonDate="0" containsDate="1" containsString="0" minDate="2020-02-28T00:00:00" maxDate="2020-03-21T00:00:00"/>
    </cacheField>
    <cacheField name="PRODUCTO" numFmtId="0">
      <sharedItems containsBlank="1" count="14">
        <s v="IC220"/>
        <s v="CY802"/>
        <s v="RFB625"/>
        <s v="DBN1710"/>
        <s v="DBN7203"/>
        <s v="IC5087"/>
        <s v="IC5400"/>
        <s v="BX256"/>
        <s v="CY51W"/>
        <s v="ABC11"/>
        <s v="BXC3201"/>
        <s v="RT80"/>
        <s v="FBS9550"/>
        <m u="1"/>
      </sharedItems>
    </cacheField>
    <cacheField name="LITROS/tb" numFmtId="0">
      <sharedItems containsSemiMixedTypes="0" containsString="0" containsNumber="1" containsInteger="1" minValue="100" maxValue="21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0763887" createdVersion="6" refreshedVersion="8" minRefreshableVersion="3" recordCount="31" xr:uid="{00000000-000A-0000-FFFF-FFFF10000000}">
  <cacheSource type="worksheet">
    <worksheetSource ref="B3:F34" sheet="Control-UTE FEBRERO 2020 "/>
  </cacheSource>
  <cacheFields count="5">
    <cacheField name="REMITO" numFmtId="0">
      <sharedItems containsSemiMixedTypes="0" containsString="0" containsNumber="1" containsInteger="1" minValue="590044190" maxValue="590044481"/>
    </cacheField>
    <cacheField name="FECHA" numFmtId="14">
      <sharedItems containsSemiMixedTypes="0" containsNonDate="0" containsDate="1" containsString="0" minDate="2020-01-24T00:00:00" maxDate="2020-02-15T00:00:00"/>
    </cacheField>
    <cacheField name="PRODUCTO" numFmtId="0">
      <sharedItems count="13">
        <s v="DBN7203"/>
        <s v="CY802"/>
        <s v="IC220"/>
        <s v="DBN1710"/>
        <s v="IC5400"/>
        <s v="IC5087"/>
        <s v="ESB800"/>
        <s v="DBN1425"/>
        <s v="BX256"/>
        <s v="ABC11"/>
        <s v="BXC3201"/>
        <s v="CY51W"/>
        <s v="RT80"/>
      </sharedItems>
    </cacheField>
    <cacheField name="LITROS/tb" numFmtId="0">
      <sharedItems containsSemiMixedTypes="0" containsString="0" containsNumber="1" containsInteger="1" minValue="100" maxValue="1400"/>
    </cacheField>
    <cacheField name="OBSERVACIONES" numFmtId="0">
      <sharedItems containsDate="1" containsMixedTypes="1" minDate="2020-02-04T00:00:00" maxDate="2020-02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111111" createdVersion="6" refreshedVersion="8" minRefreshableVersion="3" recordCount="33" xr:uid="{00000000-000A-0000-FFFF-FFFF11000000}">
  <cacheSource type="worksheet">
    <worksheetSource ref="B3:F36" sheet="Control-UTE FEBRERO 2020 "/>
  </cacheSource>
  <cacheFields count="5">
    <cacheField name="REMITO" numFmtId="0">
      <sharedItems containsString="0" containsBlank="1" containsNumber="1" containsInteger="1" minValue="590044190" maxValue="590044481"/>
    </cacheField>
    <cacheField name="FECHA" numFmtId="0">
      <sharedItems containsNonDate="0" containsDate="1" containsString="0" containsBlank="1" minDate="2020-01-24T00:00:00" maxDate="2020-02-15T00:00:00"/>
    </cacheField>
    <cacheField name="PRODUCTO" numFmtId="0">
      <sharedItems containsBlank="1" count="14">
        <s v="DBN7203"/>
        <s v="CY802"/>
        <s v="IC220"/>
        <s v="DBN1710"/>
        <s v="IC5400"/>
        <s v="IC5087"/>
        <s v="ESB800"/>
        <s v="DBN1425"/>
        <s v="BX256"/>
        <s v="ABC11"/>
        <s v="BXC3201"/>
        <s v="CY51W"/>
        <s v="RT80"/>
        <m/>
      </sharedItems>
    </cacheField>
    <cacheField name="LITROS/tb" numFmtId="0">
      <sharedItems containsString="0" containsBlank="1" containsNumber="1" containsInteger="1" minValue="100" maxValue="1400"/>
    </cacheField>
    <cacheField name="OBSERVACIONES" numFmtId="0">
      <sharedItems containsDate="1" containsBlank="1" containsMixedTypes="1" minDate="2020-02-04T00:00:00" maxDate="2020-02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1458333" createdVersion="6" refreshedVersion="8" minRefreshableVersion="3" recordCount="35" xr:uid="{00000000-000A-0000-FFFF-FFFF12000000}">
  <cacheSource type="worksheet">
    <worksheetSource ref="B3:F38" sheet="Control-UTE DICIEMBRE"/>
  </cacheSource>
  <cacheFields count="5">
    <cacheField name="REMITO" numFmtId="0">
      <sharedItems containsSemiMixedTypes="0" containsString="0" containsNumber="1" containsInteger="1" minValue="590043726" maxValue="590043828"/>
    </cacheField>
    <cacheField name="FECHA" numFmtId="14">
      <sharedItems containsSemiMixedTypes="0" containsNonDate="0" containsDate="1" containsString="0" minDate="2019-12-02T00:00:00" maxDate="2019-12-19T00:00:00"/>
    </cacheField>
    <cacheField name="PRODUCTO" numFmtId="0">
      <sharedItems count="13">
        <s v="CY802"/>
        <s v="IC5087"/>
        <s v="CY51W"/>
        <s v="BX256"/>
        <s v="DBN1425"/>
        <s v="DBN1710"/>
        <s v="IC220"/>
        <s v="RFB625"/>
        <s v="ABC11"/>
        <s v="BXC3201"/>
        <s v="IC5400"/>
        <s v="ESB900"/>
        <s v="RT80"/>
      </sharedItems>
    </cacheField>
    <cacheField name="LITROS" numFmtId="0">
      <sharedItems containsSemiMixedTypes="0" containsString="0" containsNumber="1" containsInteger="1" minValue="100" maxValue="15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1921295" createdVersion="6" refreshedVersion="8" minRefreshableVersion="3" recordCount="33" xr:uid="{00000000-000A-0000-FFFF-FFFF13000000}">
  <cacheSource type="worksheet">
    <worksheetSource ref="B3:F36" sheet="Control-UTE ENERO 2020"/>
  </cacheSource>
  <cacheFields count="5">
    <cacheField name="REMITO" numFmtId="0">
      <sharedItems containsString="0" containsBlank="1" containsNumber="1" containsInteger="1" minValue="90044072" maxValue="590044121"/>
    </cacheField>
    <cacheField name="FECHA" numFmtId="0">
      <sharedItems containsNonDate="0" containsDate="1" containsString="0" containsBlank="1" minDate="2019-12-27T00:00:00" maxDate="2020-01-18T00:00:00"/>
    </cacheField>
    <cacheField name="PRODUCTO" numFmtId="0">
      <sharedItems containsBlank="1" count="14">
        <s v="CY802"/>
        <s v="IC220"/>
        <s v="BX256"/>
        <s v="IC5400"/>
        <s v="IC5087"/>
        <s v="DBN1710"/>
        <s v="BXC3201"/>
        <s v="DBN7203"/>
        <s v="ESB900"/>
        <s v="ABC11"/>
        <s v="CY51W"/>
        <s v="RFB625"/>
        <s v="ESB800"/>
        <m/>
      </sharedItems>
    </cacheField>
    <cacheField name="LITROS/tb" numFmtId="0">
      <sharedItems containsString="0" containsBlank="1" containsNumber="1" containsInteger="1" minValue="1" maxValue="210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215278" createdVersion="6" refreshedVersion="8" minRefreshableVersion="3" recordCount="41" xr:uid="{00000000-000A-0000-FFFF-FFFF14000000}">
  <cacheSource type="worksheet">
    <worksheetSource ref="B3:F45" sheet="Control-UTE DICIEMBRE"/>
  </cacheSource>
  <cacheFields count="5">
    <cacheField name="REMITO" numFmtId="0">
      <sharedItems containsString="0" containsBlank="1" containsNumber="1" containsInteger="1" minValue="590043726" maxValue="590043828"/>
    </cacheField>
    <cacheField name="FECHA" numFmtId="0">
      <sharedItems containsNonDate="0" containsDate="1" containsString="0" containsBlank="1" minDate="2019-12-02T00:00:00" maxDate="2019-12-19T00:00:00"/>
    </cacheField>
    <cacheField name="PRODUCTO" numFmtId="0">
      <sharedItems containsBlank="1" count="14">
        <s v="CY802"/>
        <s v="IC5087"/>
        <s v="CY51W"/>
        <s v="BX256"/>
        <s v="DBN1425"/>
        <s v="DBN1710"/>
        <s v="IC220"/>
        <s v="RFB625"/>
        <s v="ABC11"/>
        <s v="BXC3201"/>
        <s v="IC5400"/>
        <s v="ESB900"/>
        <s v="RT80"/>
        <m/>
      </sharedItems>
    </cacheField>
    <cacheField name="LITROS" numFmtId="0">
      <sharedItems containsString="0" containsBlank="1" containsNumber="1" containsInteger="1" minValue="100" maxValue="150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2500003" createdVersion="6" refreshedVersion="8" minRefreshableVersion="3" recordCount="30" xr:uid="{00000000-000A-0000-FFFF-FFFF15000000}">
  <cacheSource type="worksheet">
    <worksheetSource ref="B3:F33" sheet="Control-UTE noviembre"/>
  </cacheSource>
  <cacheFields count="5">
    <cacheField name="REMITO" numFmtId="0">
      <sharedItems containsSemiMixedTypes="0" containsString="0" containsNumber="1" containsInteger="1" minValue="590043332" maxValue="590043483"/>
    </cacheField>
    <cacheField name="FECHA" numFmtId="14">
      <sharedItems containsSemiMixedTypes="0" containsNonDate="0" containsDate="1" containsString="0" minDate="2019-10-25T00:00:00" maxDate="2019-11-16T00:00:00"/>
    </cacheField>
    <cacheField name="PRODUCTO" numFmtId="0">
      <sharedItems count="14">
        <s v="DBN1710"/>
        <s v="DBN1425"/>
        <s v="CY802"/>
        <s v="KPF7"/>
        <s v="IC5087"/>
        <s v="IC220"/>
        <s v="BX256"/>
        <s v="ABC11"/>
        <s v="RFB625"/>
        <s v="BXC3201"/>
        <s v="RT80"/>
        <s v="IC5400"/>
        <s v="ESB800"/>
        <s v="CY51W"/>
      </sharedItems>
    </cacheField>
    <cacheField name="LITROS" numFmtId="0">
      <sharedItems containsSemiMixedTypes="0" containsString="0" containsNumber="1" containsInteger="1" minValue="10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2962965" createdVersion="6" refreshedVersion="8" minRefreshableVersion="3" recordCount="33" xr:uid="{00000000-000A-0000-FFFF-FFFF16000000}">
  <cacheSource type="worksheet">
    <worksheetSource ref="B3:E36" sheet="Control-Portezuelo Julio"/>
  </cacheSource>
  <cacheFields count="4">
    <cacheField name="REMITO" numFmtId="0">
      <sharedItems containsNonDate="0" containsString="0" containsBlank="1"/>
    </cacheField>
    <cacheField name="FECHA" numFmtId="14">
      <sharedItems containsNonDate="0" containsString="0" containsBlank="1"/>
    </cacheField>
    <cacheField name="PRODUCTO" numFmtId="0">
      <sharedItems containsNonDate="0" containsBlank="1" count="2">
        <m/>
        <s v="IC5087" u="1"/>
      </sharedItems>
    </cacheField>
    <cacheField name="LITRO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3310188" createdVersion="6" refreshedVersion="8" minRefreshableVersion="3" recordCount="36" xr:uid="{00000000-000A-0000-FFFF-FFFF17000000}">
  <cacheSource type="worksheet">
    <worksheetSource ref="B3:F39" sheet="Control-UTE Agosto"/>
  </cacheSource>
  <cacheFields count="5">
    <cacheField name="REMITO" numFmtId="0">
      <sharedItems containsBlank="1"/>
    </cacheField>
    <cacheField name="FECHA" numFmtId="14">
      <sharedItems containsNonDate="0" containsDate="1" containsString="0" containsBlank="1" minDate="2019-07-01T00:00:00" maxDate="2019-08-17T00:00:00"/>
    </cacheField>
    <cacheField name="PRODUCTO" numFmtId="0">
      <sharedItems containsBlank="1" count="16">
        <s v="BX256"/>
        <s v="DBN1710"/>
        <s v="RT80"/>
        <s v="IC5087"/>
        <s v="ESB900"/>
        <s v="ESB800"/>
        <s v="IC220"/>
        <s v="RFB625"/>
        <s v="CY51W"/>
        <s v="CY802"/>
        <s v="IC5400"/>
        <s v="ABC11"/>
        <s v="DBN1425"/>
        <s v="IC7005"/>
        <s v="BXC3201"/>
        <m/>
      </sharedItems>
    </cacheField>
    <cacheField name="LITROS" numFmtId="0">
      <sharedItems containsString="0" containsBlank="1" containsNumber="1" containsInteger="1" minValue="100" maxValue="300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3657404" createdVersion="6" refreshedVersion="8" minRefreshableVersion="3" recordCount="32" xr:uid="{00000000-000A-0000-FFFF-FFFF18000000}">
  <cacheSource type="worksheet">
    <worksheetSource ref="B3:F35" sheet="Control-UTE SEPTIEMBRE"/>
  </cacheSource>
  <cacheFields count="5">
    <cacheField name="REMITO" numFmtId="0">
      <sharedItems containsBlank="1" containsMixedTypes="1" containsNumber="1" containsInteger="1" minValue="590042911" maxValue="590043126"/>
    </cacheField>
    <cacheField name="FECHA" numFmtId="14">
      <sharedItems containsNonDate="0" containsDate="1" containsString="0" containsBlank="1" minDate="2019-07-17T00:00:00" maxDate="2019-09-24T00:00:00"/>
    </cacheField>
    <cacheField name="PRODUCTO" numFmtId="0">
      <sharedItems containsBlank="1" count="15">
        <s v="IC220"/>
        <s v="CY802"/>
        <s v="ABC11"/>
        <s v="DBN1710"/>
        <s v="DBN1425"/>
        <s v="IC5087"/>
        <s v="IC5400"/>
        <s v="RFB625"/>
        <s v="BXC3201"/>
        <s v="CY51W"/>
        <s v="BX256"/>
        <s v="ESB900"/>
        <s v="ESB800"/>
        <s v="IC7005"/>
        <m/>
      </sharedItems>
    </cacheField>
    <cacheField name="LITROS" numFmtId="0">
      <sharedItems containsString="0" containsBlank="1" containsNumber="1" containsInteger="1" minValue="200" maxValue="300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4004628" createdVersion="6" refreshedVersion="8" minRefreshableVersion="3" recordCount="40" xr:uid="{00000000-000A-0000-FFFF-FFFF19000000}">
  <cacheSource type="worksheet">
    <worksheetSource ref="B3:E43" sheet="Control-UTE julio"/>
  </cacheSource>
  <cacheFields count="4">
    <cacheField name="REMITO" numFmtId="0">
      <sharedItems containsBlank="1"/>
    </cacheField>
    <cacheField name="FECHA" numFmtId="0">
      <sharedItems containsNonDate="0" containsDate="1" containsString="0" containsBlank="1" minDate="2019-06-24T00:00:00" maxDate="2019-07-18T00:00:00"/>
    </cacheField>
    <cacheField name="PRODUCTO" numFmtId="0">
      <sharedItems containsBlank="1" count="31">
        <s v="RFB625"/>
        <s v="RT80"/>
        <s v="IC5087"/>
        <s v="DBN1710"/>
        <s v="IC7005"/>
        <s v="BX256"/>
        <s v="DBN1425"/>
        <s v="CY802"/>
        <s v="CY51W"/>
        <s v="BXC3201"/>
        <s v="IC5400"/>
        <s v="ABC11"/>
        <m/>
        <s v="DBN-1710" u="1"/>
        <s v="CY-802" u="1"/>
        <s v="RFB-625" u="1"/>
        <s v="ESB800" u="1"/>
        <s v="IC-220" u="1"/>
        <s v="NOVOC DS3500" u="1"/>
        <s v="IC-5400" u="1"/>
        <s v="BX960" u="1"/>
        <s v="SB45" u="1"/>
        <s v="RT-80" u="1"/>
        <s v="Bxc-256" u="1"/>
        <s v="IC220" u="1"/>
        <s v="ABC-11" u="1"/>
        <s v="CY-51W" u="1"/>
        <s v="IC-5087" u="1"/>
        <s v="DBN5635" u="1"/>
        <s v="DBN-1425" u="1"/>
        <s v="ESB-800" u="1"/>
      </sharedItems>
    </cacheField>
    <cacheField name="LITROS" numFmtId="0">
      <sharedItems containsString="0" containsBlank="1" containsNumber="1" containsInteger="1" minValue="150" maxValue="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4583335" createdVersion="6" refreshedVersion="8" minRefreshableVersion="3" recordCount="117" xr:uid="{00000000-000A-0000-FFFF-FFFF1A000000}">
  <cacheSource type="worksheet">
    <worksheetSource ref="A2:E429" sheet="ACUMULADO"/>
  </cacheSource>
  <cacheFields count="5">
    <cacheField name="REMITO" numFmtId="0">
      <sharedItems containsBlank="1" containsMixedTypes="1" containsNumber="1" containsInteger="1" minValue="590042911" maxValue="590043277"/>
    </cacheField>
    <cacheField name="FECHA" numFmtId="0">
      <sharedItems containsNonDate="0" containsDate="1" containsString="0" containsBlank="1" minDate="2019-06-24T00:00:00" maxDate="2019-10-19T00:00:00"/>
    </cacheField>
    <cacheField name="PRODUCTO" numFmtId="0">
      <sharedItems containsBlank="1" count="16">
        <s v="RFB625"/>
        <s v="RT80"/>
        <s v="IC5087"/>
        <s v="DBN1710"/>
        <s v="IC7005"/>
        <s v="BX256"/>
        <s v="DBN1425"/>
        <s v="CY802"/>
        <s v="CY51W"/>
        <s v="BXC3201"/>
        <s v="IC5400"/>
        <s v="ABC11"/>
        <s v="ESB900"/>
        <s v="ESB800"/>
        <s v="IC220"/>
        <m/>
      </sharedItems>
    </cacheField>
    <cacheField name="LITROS" numFmtId="0">
      <sharedItems containsString="0" containsBlank="1" containsNumber="1" containsInteger="1" minValue="100" maxValue="3000"/>
    </cacheField>
    <cacheField name="OBSERVACIONES" numFmtId="0">
      <sharedItems containsString="0" containsBlank="1" containsNumber="1" containsInteger="1" minValue="72019" maxValue="102019" count="5">
        <n v="72019"/>
        <n v="82019"/>
        <n v="92019"/>
        <n v="10201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4930559" createdVersion="6" refreshedVersion="8" minRefreshableVersion="3" recordCount="28" xr:uid="{00000000-000A-0000-FFFF-FFFF1B000000}">
  <cacheSource type="worksheet">
    <worksheetSource ref="B3:F31" sheet="Control-UTE octubre"/>
  </cacheSource>
  <cacheFields count="5">
    <cacheField name="REMITO" numFmtId="0">
      <sharedItems containsMixedTypes="1" containsNumber="1" containsInteger="1" minValue="590043196" maxValue="590043277"/>
    </cacheField>
    <cacheField name="FECHA" numFmtId="14">
      <sharedItems containsSemiMixedTypes="0" containsNonDate="0" containsDate="1" containsString="0" minDate="2019-09-27T00:00:00" maxDate="2019-10-19T00:00:00"/>
    </cacheField>
    <cacheField name="PRODUCTO" numFmtId="0">
      <sharedItems count="14">
        <s v="CY802"/>
        <s v="ABC11"/>
        <s v="CY51W"/>
        <s v="DBN1710"/>
        <s v="IC220"/>
        <s v="RFB625"/>
        <s v="IC5087"/>
        <s v="BX256"/>
        <s v="ESB900"/>
        <s v="DBN1425"/>
        <s v="IC7005"/>
        <s v="IC5400"/>
        <s v="RT80"/>
        <s v="BXC3201"/>
      </sharedItems>
    </cacheField>
    <cacheField name="LITROS" numFmtId="0">
      <sharedItems containsSemiMixedTypes="0" containsString="0" containsNumber="1" containsInteger="1" minValue="200" maxValue="20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5277775" createdVersion="6" refreshedVersion="8" minRefreshableVersion="3" recordCount="38" xr:uid="{00000000-000A-0000-FFFF-FFFF1C000000}">
  <cacheSource type="worksheet">
    <worksheetSource ref="B3:F41" sheet="Control-UTE Junio"/>
  </cacheSource>
  <cacheFields count="5">
    <cacheField name="REMITO" numFmtId="0">
      <sharedItems containsSemiMixedTypes="0" containsString="0" containsNumber="1" containsInteger="1" minValue="80013944" maxValue="80014818"/>
    </cacheField>
    <cacheField name="FECHA" numFmtId="14">
      <sharedItems containsSemiMixedTypes="0" containsNonDate="0" containsDate="1" containsString="0" minDate="2020-05-26T00:00:00" maxDate="2020-06-23T00:00:00"/>
    </cacheField>
    <cacheField name="PRODUCTO" numFmtId="0">
      <sharedItems count="12">
        <s v="BX256"/>
        <s v="DBN7203"/>
        <s v="DBN1710"/>
        <s v="FBS9550"/>
        <s v="CY802"/>
        <s v="IC220"/>
        <s v="IC5087"/>
        <s v="IC5400"/>
        <s v="ABC11"/>
        <s v="CY51W"/>
        <s v="RFB625"/>
        <s v="RT80"/>
      </sharedItems>
    </cacheField>
    <cacheField name="LITROS/tb" numFmtId="0">
      <sharedItems containsSemiMixedTypes="0" containsString="0" containsNumber="1" containsInteger="1" minValue="110" maxValue="19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5740744" createdVersion="6" refreshedVersion="8" minRefreshableVersion="3" recordCount="32" xr:uid="{00000000-000A-0000-FFFF-FFFF1D000000}">
  <cacheSource type="worksheet">
    <worksheetSource ref="B3:F35" sheet="Control-UTE OCTUBRE 2020"/>
  </cacheSource>
  <cacheFields count="5">
    <cacheField name="REMITO" numFmtId="0">
      <sharedItems containsString="0" containsBlank="1" containsNumber="1" containsInteger="1" minValue="80018367" maxValue="80018987"/>
    </cacheField>
    <cacheField name="FECHA" numFmtId="14">
      <sharedItems containsSemiMixedTypes="0" containsNonDate="0" containsDate="1" containsString="0" minDate="2020-09-28T00:00:00" maxDate="2020-10-17T00:00:00"/>
    </cacheField>
    <cacheField name="PRODUCTO" numFmtId="0">
      <sharedItems count="12">
        <s v="DBN7203"/>
        <s v="CY802"/>
        <s v="IC220"/>
        <s v="IC5400"/>
        <s v="FBS9550"/>
        <s v="DBN1710"/>
        <s v="BX256"/>
        <s v="BXC3201"/>
        <s v="IC5087"/>
        <s v="ABC11"/>
        <s v="RFB625"/>
        <s v="CY51W"/>
      </sharedItems>
    </cacheField>
    <cacheField name="LITROS/tb" numFmtId="0">
      <sharedItems containsSemiMixedTypes="0" containsString="0" containsNumber="1" containsInteger="1" minValue="100" maxValue="19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608796" createdVersion="7" refreshedVersion="8" minRefreshableVersion="3" recordCount="30" xr:uid="{00000000-000A-0000-FFFF-FFFF1E000000}">
  <cacheSource type="worksheet">
    <worksheetSource ref="B3:F33" sheet="Control-UTE julio 2021"/>
  </cacheSource>
  <cacheFields count="5">
    <cacheField name="REMITO" numFmtId="0">
      <sharedItems containsSemiMixedTypes="0" containsString="0" containsNumber="1" containsInteger="1" minValue="80035180" maxValue="80035921"/>
    </cacheField>
    <cacheField name="FECHA" numFmtId="14">
      <sharedItems containsSemiMixedTypes="0" containsNonDate="0" containsDate="1" containsString="0" minDate="2021-07-08T00:00:00" maxDate="2021-07-22T00:00:00"/>
    </cacheField>
    <cacheField name="PRODUCTO" numFmtId="0">
      <sharedItems count="15">
        <s v="IC5400"/>
        <s v="IC220"/>
        <s v="RFB625"/>
        <s v="DBN1710"/>
        <s v="IC5087"/>
        <s v="FBS9550"/>
        <s v="ABC11"/>
        <s v="BXC3201"/>
        <s v="CY802"/>
        <s v="BX256"/>
        <s v="CY51W"/>
        <s v="KPF7"/>
        <s v="DBN7311"/>
        <s v="RT80"/>
        <s v="SB45"/>
      </sharedItems>
    </cacheField>
    <cacheField name="LITROS/tb" numFmtId="0">
      <sharedItems containsSemiMixedTypes="0" containsString="0" containsNumber="1" containsInteger="1" minValue="140" maxValue="2170"/>
    </cacheField>
    <cacheField name="OBSERVACIONES" numFmtId="0">
      <sharedItems containsDate="1" containsMixedTypes="1" minDate="2021-07-19T00:00:00" maxDate="2021-07-2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6435183" createdVersion="7" refreshedVersion="8" minRefreshableVersion="3" recordCount="34" xr:uid="{00000000-000A-0000-FFFF-FFFF1F000000}">
  <cacheSource type="worksheet">
    <worksheetSource ref="B3:F37" sheet="Control-UTE agosto 2021"/>
  </cacheSource>
  <cacheFields count="5">
    <cacheField name="REMITO" numFmtId="0">
      <sharedItems containsSemiMixedTypes="0" containsString="0" containsNumber="1" containsInteger="1" minValue="80036334" maxValue="80037665"/>
    </cacheField>
    <cacheField name="FECHA" numFmtId="14">
      <sharedItems containsSemiMixedTypes="0" containsNonDate="0" containsDate="1" containsString="0" minDate="2021-07-27T00:00:00" maxDate="2021-08-20T00:00:00"/>
    </cacheField>
    <cacheField name="PRODUCTO" numFmtId="0">
      <sharedItems count="16">
        <s v="RFB625"/>
        <s v="DBN1710"/>
        <s v="ABC11"/>
        <s v="BX256"/>
        <s v="BXC3201"/>
        <s v="DBN7203"/>
        <s v="RT740"/>
        <s v="RT80"/>
        <s v="FBS9550"/>
        <s v="KPF7"/>
        <s v="DBN7311"/>
        <s v="CY802"/>
        <s v="CY51W"/>
        <s v="IC220"/>
        <s v="IC5087"/>
        <s v="IC5400"/>
      </sharedItems>
    </cacheField>
    <cacheField name="LITROS/tb" numFmtId="0">
      <sharedItems containsSemiMixedTypes="0" containsString="0" containsNumber="1" containsInteger="1" minValue="100" maxValue="1825"/>
    </cacheField>
    <cacheField name="OBSERVACIONES" numFmtId="0">
      <sharedItems containsDate="1" containsMixedTypes="1" minDate="2021-07-22T00:00:00" maxDate="2021-07-2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6782406" createdVersion="6" refreshedVersion="8" minRefreshableVersion="3" recordCount="29" xr:uid="{00000000-000A-0000-FFFF-FFFF20000000}">
  <cacheSource type="worksheet">
    <worksheetSource ref="B3:F32" sheet="Control-UTE octubre 2021"/>
  </cacheSource>
  <cacheFields count="5">
    <cacheField name="REMITO" numFmtId="0">
      <sharedItems containsString="0" containsBlank="1" containsNumber="1" containsInteger="1" minValue="80041106" maxValue="80041334"/>
    </cacheField>
    <cacheField name="FECHA" numFmtId="14">
      <sharedItems containsNonDate="0" containsDate="1" containsString="0" containsBlank="1" minDate="2021-10-12T00:00:00" maxDate="2021-10-19T00:00:00"/>
    </cacheField>
    <cacheField name="PRODUCTO" numFmtId="0">
      <sharedItems containsBlank="1" count="16">
        <s v="BXC3201"/>
        <s v="DBN7203"/>
        <s v="DBN1710"/>
        <s v="IC220"/>
        <s v="RFB625"/>
        <s v="FBS9550"/>
        <s v="RT740"/>
        <s v="BX256"/>
        <s v="ABC11"/>
        <s v="DBN7311"/>
        <s v="CY802"/>
        <s v="RT80"/>
        <s v="CY51W"/>
        <s v="IC5087"/>
        <s v="IC5400"/>
        <m/>
      </sharedItems>
    </cacheField>
    <cacheField name="LITROS/tb" numFmtId="0">
      <sharedItems containsString="0" containsBlank="1" containsNumber="1" containsInteger="1" minValue="60" maxValue="2020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712963" createdVersion="7" refreshedVersion="8" minRefreshableVersion="3" recordCount="29" xr:uid="{00000000-000A-0000-FFFF-FFFF21000000}">
  <cacheSource type="worksheet">
    <worksheetSource ref="B3:F32" sheet="Control-UTE noviembre 2021"/>
  </cacheSource>
  <cacheFields count="5">
    <cacheField name="REMITO" numFmtId="0">
      <sharedItems containsString="0" containsBlank="1" containsNumber="1" containsInteger="1" minValue="80042565" maxValue="80043946"/>
    </cacheField>
    <cacheField name="FECHA" numFmtId="14">
      <sharedItems containsNonDate="0" containsDate="1" containsString="0" containsBlank="1" minDate="2019-11-23T00:00:00" maxDate="2021-11-16T00:00:00"/>
    </cacheField>
    <cacheField name="PRODUCTO" numFmtId="0">
      <sharedItems containsBlank="1" count="15">
        <s v="BXC3201"/>
        <s v="DBN7203"/>
        <s v="DBN1710"/>
        <s v="RFB625"/>
        <s v="ABC11"/>
        <s v="FBS9550"/>
        <s v="RT740"/>
        <s v="IC220"/>
        <s v="BX256"/>
        <s v="CY802"/>
        <s v="DBN7311"/>
        <s v="IC5087"/>
        <s v="CY51W"/>
        <s v="IC5400"/>
        <m/>
      </sharedItems>
    </cacheField>
    <cacheField name="LITROS/tb" numFmtId="0">
      <sharedItems containsString="0" containsBlank="1" containsNumber="1" containsInteger="1" minValue="55" maxValue="1885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7476853" createdVersion="6" refreshedVersion="8" minRefreshableVersion="3" recordCount="25" xr:uid="{00000000-000A-0000-FFFF-FFFF23000000}">
  <cacheSource type="worksheet">
    <worksheetSource ref="B3:F28" sheet="Control-UTE Diciembre 2021"/>
  </cacheSource>
  <cacheFields count="5">
    <cacheField name="REMITO" numFmtId="0">
      <sharedItems containsSemiMixedTypes="0" containsString="0" containsNumber="1" containsInteger="1" minValue="80044969" maxValue="80045686"/>
    </cacheField>
    <cacheField name="FECHA" numFmtId="14">
      <sharedItems containsSemiMixedTypes="0" containsNonDate="0" containsDate="1" containsString="0" minDate="2021-12-06T00:00:00" maxDate="2021-12-21T00:00:00"/>
    </cacheField>
    <cacheField name="PRODUCTO" numFmtId="0">
      <sharedItems count="13">
        <s v="ABC11"/>
        <s v="BX256"/>
        <s v="DBN1710"/>
        <s v="DBN7203"/>
        <s v="DBN7311"/>
        <s v="FBS9550"/>
        <s v="BXC3201"/>
        <s v="CY802"/>
        <s v="IC220"/>
        <s v="RFB625"/>
        <s v="CY51W"/>
        <s v="IC5087"/>
        <s v="IC5400"/>
      </sharedItems>
    </cacheField>
    <cacheField name="LITROS/tb" numFmtId="0">
      <sharedItems containsSemiMixedTypes="0" containsString="0" containsNumber="1" containsInteger="1" minValue="35" maxValue="294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7939815" createdVersion="7" refreshedVersion="8" minRefreshableVersion="3" recordCount="23" xr:uid="{3A11D2AB-6029-4EB6-8702-5B4083A4F9E9}">
  <cacheSource type="worksheet">
    <worksheetSource ref="B3:F26" sheet="Control-UTE Enero 2022"/>
  </cacheSource>
  <cacheFields count="5">
    <cacheField name="REMITO" numFmtId="0">
      <sharedItems containsSemiMixedTypes="0" containsString="0" containsNumber="1" containsInteger="1" minValue="80046507" maxValue="80047371"/>
    </cacheField>
    <cacheField name="FECHA" numFmtId="14">
      <sharedItems containsSemiMixedTypes="0" containsNonDate="0" containsDate="1" containsString="0" minDate="2021-12-28T00:00:00" maxDate="2022-01-18T00:00:00"/>
    </cacheField>
    <cacheField name="PRODUCTO" numFmtId="0">
      <sharedItems count="15">
        <s v="ABC11"/>
        <s v="BX256"/>
        <s v="DBN1710"/>
        <s v="DBN7203"/>
        <s v="FBS9550"/>
        <s v="KPF7"/>
        <s v="BXC3201"/>
        <s v="IC220"/>
        <s v="CY802"/>
        <s v="DBN7311"/>
        <s v="RFB625"/>
        <s v="CY51W"/>
        <s v="IC5087"/>
        <s v="IC5400"/>
        <s v="IC5400CT" u="1"/>
      </sharedItems>
    </cacheField>
    <cacheField name="LITROS/tb" numFmtId="1">
      <sharedItems containsSemiMixedTypes="0" containsString="0" containsNumber="1" containsInteger="1" minValue="120" maxValue="2800"/>
    </cacheField>
    <cacheField name="OBSERVACION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8402777" createdVersion="7" refreshedVersion="8" minRefreshableVersion="3" recordCount="39" xr:uid="{602A81A4-D9C3-4A70-833B-A6CD516B2DE1}">
  <cacheSource type="worksheet">
    <worksheetSource ref="B3:G42" sheet="Control-UTE Febrero 2022"/>
  </cacheSource>
  <cacheFields count="6">
    <cacheField name="REMITO" numFmtId="0">
      <sharedItems containsString="0" containsBlank="1" containsNumber="1" containsInteger="1" minValue="80047664" maxValue="80049382"/>
    </cacheField>
    <cacheField name="FECHA" numFmtId="14">
      <sharedItems containsNonDate="0" containsDate="1" containsString="0" containsBlank="1" minDate="2022-01-21T00:00:00" maxDate="2022-02-22T00:00:00"/>
    </cacheField>
    <cacheField name="PRODUCTO" numFmtId="0">
      <sharedItems containsBlank="1" count="14">
        <s v="ABC11"/>
        <s v="BX256"/>
        <s v="DBN1710"/>
        <s v="DBN7203"/>
        <s v="FBS9550"/>
        <s v="BXC3201"/>
        <s v="CY51W"/>
        <s v="IC220"/>
        <s v="CY802"/>
        <s v="DBN7311"/>
        <s v="IC5087"/>
        <s v="RFB625"/>
        <s v="IC5400"/>
        <m/>
      </sharedItems>
    </cacheField>
    <cacheField name="LITROS/tb" numFmtId="0">
      <sharedItems containsString="0" containsBlank="1" containsNumber="1" containsInteger="1" minValue="25" maxValue="3000"/>
    </cacheField>
    <cacheField name="OBSERVACIONES" numFmtId="0">
      <sharedItems containsBlank="1"/>
    </cacheField>
    <cacheField name="Pozo/Bateria" numFmtId="0">
      <sharedItems containsBlank="1" count="4">
        <s v="Pozo "/>
        <s v="Planta"/>
        <s v="Dos cerrit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875" createdVersion="7" refreshedVersion="8" minRefreshableVersion="3" recordCount="39" xr:uid="{DBCA2929-602A-414B-B518-CCDA7EA3A173}">
  <cacheSource type="worksheet">
    <worksheetSource ref="B3:G42" sheet="Control-UTE Marzo 2022 "/>
  </cacheSource>
  <cacheFields count="6">
    <cacheField name="REMITO" numFmtId="0">
      <sharedItems containsString="0" containsBlank="1" containsNumber="1" containsInteger="1" minValue="80050921" maxValue="80051106"/>
    </cacheField>
    <cacheField name="FECHA" numFmtId="14">
      <sharedItems containsNonDate="0" containsDate="1" containsString="0" containsBlank="1" minDate="2022-03-16T00:00:00" maxDate="2022-03-19T00:00:00"/>
    </cacheField>
    <cacheField name="PRODUCTO" numFmtId="0">
      <sharedItems containsBlank="1" count="15">
        <s v="ABC11"/>
        <s v="BX256"/>
        <s v="BXC3201"/>
        <s v="CY51W"/>
        <s v="DBN1710"/>
        <s v="DBN7203"/>
        <s v="FBS9550"/>
        <s v="RT740"/>
        <s v="RFB625"/>
        <s v="CY802"/>
        <s v="DBN7311"/>
        <s v="IC220"/>
        <s v="IC5087"/>
        <s v="IC5400"/>
        <m/>
      </sharedItems>
    </cacheField>
    <cacheField name="LITROS/tb" numFmtId="0">
      <sharedItems containsString="0" containsBlank="1" containsNumber="1" containsInteger="1" minValue="25" maxValue="1950"/>
    </cacheField>
    <cacheField name="OBSERVACIONES" numFmtId="0">
      <sharedItems containsBlank="1"/>
    </cacheField>
    <cacheField name="Pozo/Bateria" numFmtId="0">
      <sharedItems containsBlank="1" count="5">
        <s v="Pozo "/>
        <s v="Planta"/>
        <s v="Planta Dos Cerritos"/>
        <m/>
        <s v="Planta Dos cerrit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9097223" createdVersion="7" refreshedVersion="8" minRefreshableVersion="3" recordCount="27" xr:uid="{A4CED611-8CB7-44AD-837B-2DEFFDDF19E3}">
  <cacheSource type="worksheet">
    <worksheetSource ref="B3:G30" sheet="Control-UTE Abril 2022"/>
  </cacheSource>
  <cacheFields count="6">
    <cacheField name="REMITO" numFmtId="0">
      <sharedItems containsSemiMixedTypes="0" containsString="0" containsNumber="1" containsInteger="1" minValue="80052426" maxValue="80053223"/>
    </cacheField>
    <cacheField name="FECHA" numFmtId="14">
      <sharedItems/>
    </cacheField>
    <cacheField name="PRODUCTO" numFmtId="0">
      <sharedItems count="17">
        <s v="ABC11"/>
        <s v="BX256"/>
        <s v="BXC3201"/>
        <s v="CY51W"/>
        <s v="CY802"/>
        <s v="DBN7311"/>
        <s v="FBS9550"/>
        <s v="IC220"/>
        <s v="KPF7"/>
        <s v="NOVOC DS3500"/>
        <s v="NX DURACAPS SI"/>
        <s v="RT740"/>
        <s v="DBN1710"/>
        <s v="IC5087"/>
        <s v="IC5400"/>
        <s v="RFB625"/>
        <s v="DBN7203"/>
      </sharedItems>
    </cacheField>
    <cacheField name="LITROS/tb" numFmtId="0">
      <sharedItems containsSemiMixedTypes="0" containsString="0" containsNumber="1" containsInteger="1" minValue="1" maxValue="2925"/>
    </cacheField>
    <cacheField name="OBSERVACIONES" numFmtId="0">
      <sharedItems/>
    </cacheField>
    <cacheField name="Pozo/Bateria" numFmtId="0">
      <sharedItems count="3">
        <s v="Pozos"/>
        <s v="Baterías/planta"/>
        <s v="Dos Cerrit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9444446" createdVersion="7" refreshedVersion="8" minRefreshableVersion="3" recordCount="27" xr:uid="{EA3AA328-D328-441A-BA67-35885EE52C64}">
  <cacheSource type="worksheet">
    <worksheetSource ref="B3:G30" sheet="Control-UTE Mayo 2022"/>
  </cacheSource>
  <cacheFields count="6">
    <cacheField name="REMITO" numFmtId="0">
      <sharedItems containsSemiMixedTypes="0" containsString="0" containsNumber="1" containsInteger="1" minValue="80053638" maxValue="80055492"/>
    </cacheField>
    <cacheField name="FECHA" numFmtId="14">
      <sharedItems/>
    </cacheField>
    <cacheField name="PRODUCTO" numFmtId="0">
      <sharedItems containsBlank="1" count="15">
        <s v="ABC11"/>
        <s v="BXC3201"/>
        <s v="CY51W"/>
        <s v="DBN1710"/>
        <s v="DBN7203"/>
        <s v="FBS9550"/>
        <s v="RFB625"/>
        <s v="CY802"/>
        <s v="DBN7311"/>
        <s v="IC220"/>
        <s v="RT740"/>
        <s v="BX256"/>
        <s v="IC5400"/>
        <s v="IC5087"/>
        <m u="1"/>
      </sharedItems>
    </cacheField>
    <cacheField name="LITROS/tb" numFmtId="0">
      <sharedItems containsSemiMixedTypes="0" containsString="0" containsNumber="1" containsInteger="1" minValue="30" maxValue="3000"/>
    </cacheField>
    <cacheField name="OBSERVACIONES" numFmtId="0">
      <sharedItems/>
    </cacheField>
    <cacheField name="Pozo/Bateria" numFmtId="0">
      <sharedItems containsBlank="1" count="4">
        <s v="Pozo "/>
        <s v="Planta"/>
        <s v="Planta Dos Cerritos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6979167" createdVersion="8" refreshedVersion="8" minRefreshableVersion="3" recordCount="28" xr:uid="{E945EB09-DFD9-4223-A6FF-3DF5D0026D44}">
  <cacheSource type="worksheet">
    <worksheetSource ref="B3:G31" sheet="Control-UTE Junio 2022"/>
  </cacheSource>
  <cacheFields count="6">
    <cacheField name="REMITO" numFmtId="0">
      <sharedItems containsSemiMixedTypes="0" containsString="0" containsNumber="1" containsInteger="1" minValue="80056811" maxValue="80057446"/>
    </cacheField>
    <cacheField name="FECHA" numFmtId="14">
      <sharedItems containsDate="1" containsMixedTypes="1" minDate="2022-06-14T00:00:00" maxDate="2022-06-22T00:00:00"/>
    </cacheField>
    <cacheField name="PRODUCTO" numFmtId="0">
      <sharedItems count="15">
        <s v="ABC11"/>
        <s v="DBN1710"/>
        <s v="DBN7203"/>
        <s v="DBN7311"/>
        <s v="FBS9550"/>
        <s v="BXC3201"/>
        <s v="CY51W"/>
        <s v="SB45"/>
        <s v="IC220"/>
        <s v="BX256"/>
        <s v="RFB625"/>
        <s v="CY802"/>
        <s v="IC5087"/>
        <s v="IC5400"/>
        <s v="SB14"/>
      </sharedItems>
    </cacheField>
    <cacheField name="LITROS/tb" numFmtId="0">
      <sharedItems containsSemiMixedTypes="0" containsString="0" containsNumber="1" containsInteger="1" minValue="60" maxValue="2150"/>
    </cacheField>
    <cacheField name="OBSERVACIONES" numFmtId="0">
      <sharedItems/>
    </cacheField>
    <cacheField name="Pozo/Bateria" numFmtId="0">
      <sharedItems count="3">
        <s v="Pozo "/>
        <s v="Planta"/>
        <s v="Planta Dos Cerrit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0138886" createdVersion="8" refreshedVersion="8" minRefreshableVersion="3" recordCount="31" xr:uid="{A61D48B3-93C1-45A3-B2E7-864C4DF9CC5E}">
  <cacheSource type="worksheet">
    <worksheetSource ref="B3:G34" sheet="Control-UTE Julio 2022"/>
  </cacheSource>
  <cacheFields count="6">
    <cacheField name="REMITO" numFmtId="0">
      <sharedItems containsSemiMixedTypes="0" containsString="0" containsNumber="1" containsInteger="1" minValue="80059034" maxValue="80059297"/>
    </cacheField>
    <cacheField name="FECHA" numFmtId="14">
      <sharedItems containsSemiMixedTypes="0" containsNonDate="0" containsDate="1" containsString="0" minDate="2022-07-08T00:00:00" maxDate="2022-07-19T00:00:00"/>
    </cacheField>
    <cacheField name="PRODUCTO" numFmtId="0">
      <sharedItems count="17">
        <s v="ABC11"/>
        <s v="DBN1710"/>
        <s v="DBN7203"/>
        <s v="FBS9550"/>
        <s v="BXC3201"/>
        <s v="CY51W"/>
        <s v="DBN7311"/>
        <s v="RFB625"/>
        <s v="SB45"/>
        <s v="BX256"/>
        <s v="CY802"/>
        <s v="IC220"/>
        <s v="IC5087"/>
        <s v="IC5400"/>
        <s v="RT740"/>
        <s v="SB14"/>
        <s v="SB29"/>
      </sharedItems>
    </cacheField>
    <cacheField name="LITROS/tb" numFmtId="0">
      <sharedItems containsSemiMixedTypes="0" containsString="0" containsNumber="1" containsInteger="1" minValue="30" maxValue="2050"/>
    </cacheField>
    <cacheField name="OBSERVACIONES" numFmtId="0">
      <sharedItems/>
    </cacheField>
    <cacheField name="Pozo/Bateria" numFmtId="0">
      <sharedItems count="3">
        <s v="Pozos "/>
        <s v="Baterías/PTC"/>
        <s v="Planta Dos Cerrit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0486109" createdVersion="8" refreshedVersion="8" minRefreshableVersion="3" recordCount="35" xr:uid="{FB78440C-5CD5-471B-A002-200F48FC6B97}">
  <cacheSource type="worksheet">
    <worksheetSource ref="B3:G38" sheet="Control-UTE Septiembre 2022"/>
  </cacheSource>
  <cacheFields count="6">
    <cacheField name="REMITO" numFmtId="0">
      <sharedItems containsMixedTypes="1" containsNumber="1" containsInteger="1" minValue="80063427" maxValue="80064154"/>
    </cacheField>
    <cacheField name="FECHA" numFmtId="14">
      <sharedItems containsSemiMixedTypes="0" containsNonDate="0" containsDate="1" containsString="0" minDate="2022-09-02T00:00:00" maxDate="2022-09-22T00:00:00"/>
    </cacheField>
    <cacheField name="PRODUCTO" numFmtId="0">
      <sharedItems count="28">
        <s v="ABC11 "/>
        <s v="BXC3201"/>
        <s v="CY51W "/>
        <s v="DBN1710"/>
        <s v="DBN7203"/>
        <s v="FBS9550"/>
        <s v="IC7016"/>
        <s v="RFB625 "/>
        <s v="SB29 "/>
        <s v="BX256 "/>
        <s v="IC220 "/>
        <s v="CY802"/>
        <s v="DBN7311"/>
        <s v="RT740 "/>
        <s v="IC5087 "/>
        <s v="IC5400 "/>
        <s v="Servicio de desparafinacion 3"/>
        <s v="RFB625" u="1"/>
        <s v="IC5087" u="1"/>
        <s v="SB29" u="1"/>
        <s v="ABC11" u="1"/>
        <s v="RT740" u="1"/>
        <s v="Servicio desp. 3" u="1"/>
        <s v="BX256" u="1"/>
        <s v="Servicio de desparafinación 3" u="1"/>
        <s v="IC5400" u="1"/>
        <s v="IC220" u="1"/>
        <s v="CY51W" u="1"/>
      </sharedItems>
    </cacheField>
    <cacheField name="LITROS/tb" numFmtId="0">
      <sharedItems containsSemiMixedTypes="0" containsString="0" containsNumber="1" containsInteger="1" minValue="30" maxValue="2800"/>
    </cacheField>
    <cacheField name="OBSERVACIONES" numFmtId="0">
      <sharedItems containsDate="1" containsMixedTypes="1" minDate="2022-09-14T00:00:00" maxDate="2022-09-15T00:00:00"/>
    </cacheField>
    <cacheField name="Pozo/Bateria" numFmtId="0">
      <sharedItems count="3">
        <s v="  -- POZOS --"/>
        <s v=" -- BATERÍAS/PTC --"/>
        <s v=" -- DOS CERRITOS --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0833332" createdVersion="8" refreshedVersion="8" minRefreshableVersion="3" recordCount="33" xr:uid="{394A9265-2BF2-478B-BE44-C2514EF9A7C6}">
  <cacheSource type="worksheet">
    <worksheetSource ref="B3:G36" sheet="Control-UTE Octubre 2022"/>
  </cacheSource>
  <cacheFields count="6">
    <cacheField name="REMITO" numFmtId="0">
      <sharedItems containsMixedTypes="1" containsNumber="1" containsInteger="1" minValue="80065013" maxValue="80066276"/>
    </cacheField>
    <cacheField name="FECHA" numFmtId="0">
      <sharedItems/>
    </cacheField>
    <cacheField name="PRODUCTO" numFmtId="0">
      <sharedItems count="16">
        <s v="ABC11"/>
        <s v="BXC3201"/>
        <s v="CY51W"/>
        <s v="DBN1710"/>
        <s v="DBN7203"/>
        <s v="FBS9550"/>
        <s v="IC7016"/>
        <s v="SB29"/>
        <s v="Servicio de desparafinacion 3"/>
        <s v="BX256"/>
        <s v="CY802"/>
        <s v="DBN7311"/>
        <s v="RFB625"/>
        <s v="IC220"/>
        <s v="IC5087"/>
        <s v="IC5400"/>
      </sharedItems>
    </cacheField>
    <cacheField name="LITROS/tb" numFmtId="0">
      <sharedItems containsSemiMixedTypes="0" containsString="0" containsNumber="1" containsInteger="1" minValue="30" maxValue="4030"/>
    </cacheField>
    <cacheField name="OBSERVACIONES" numFmtId="0">
      <sharedItems containsDate="1" containsMixedTypes="1" minDate="2022-09-28T00:00:00" maxDate="2022-09-29T00:00:00"/>
    </cacheField>
    <cacheField name="Pozo/Bateria" numFmtId="0">
      <sharedItems count="3">
        <s v="  -- POZOS --"/>
        <s v=" -- BATERÍAS/PTC --"/>
        <s v=" -- DOS CERRITOS --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1180555" createdVersion="8" refreshedVersion="8" minRefreshableVersion="3" recordCount="35" xr:uid="{C42F494E-CA94-423E-9F4F-22C34528D114}">
  <cacheSource type="worksheet">
    <worksheetSource ref="B3:G38" sheet="Control-UTE Noviembre 2022"/>
  </cacheSource>
  <cacheFields count="6">
    <cacheField name="REMITO" numFmtId="0">
      <sharedItems containsMixedTypes="1" containsNumber="1" containsInteger="1" minValue="80067637" maxValue="80068628"/>
    </cacheField>
    <cacheField name="FECHA" numFmtId="0">
      <sharedItems/>
    </cacheField>
    <cacheField name="PRODUCTO" numFmtId="0">
      <sharedItems count="17">
        <s v="Servicio de desparafinacion 3"/>
        <s v="ABC11"/>
        <s v="BX256"/>
        <s v="CY802"/>
        <s v="DBN1710"/>
        <s v="DBN7203"/>
        <s v="DBN7311"/>
        <s v="FBS9550"/>
        <s v="IC220"/>
        <s v="IC7016"/>
        <s v="RFB625"/>
        <s v="RT740"/>
        <s v="BXC3201"/>
        <s v="CY51W"/>
        <s v="SB29"/>
        <s v="IC5087"/>
        <s v="IC5400"/>
      </sharedItems>
    </cacheField>
    <cacheField name="LITROS/tb" numFmtId="0">
      <sharedItems containsSemiMixedTypes="0" containsString="0" containsNumber="1" containsInteger="1" minValue="30" maxValue="2182"/>
    </cacheField>
    <cacheField name="OBSERVACIONES" numFmtId="0">
      <sharedItems/>
    </cacheField>
    <cacheField name="Pozo/Bateria" numFmtId="0">
      <sharedItems count="3">
        <s v="Pozos "/>
        <s v="Baterías/PTC"/>
        <s v="Planta Dos Cerrit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1527779" createdVersion="8" refreshedVersion="8" minRefreshableVersion="3" recordCount="38" xr:uid="{C0ED0B66-0968-4D2E-BAA1-1A7331D1A75E}">
  <cacheSource type="worksheet">
    <worksheetSource ref="B3:G41" sheet="Control-UTE Diciembre 2022"/>
  </cacheSource>
  <cacheFields count="6">
    <cacheField name="REMITO" numFmtId="0">
      <sharedItems containsMixedTypes="1" containsNumber="1" containsInteger="1" minValue="80070195" maxValue="80070383"/>
    </cacheField>
    <cacheField name="FECHA" numFmtId="14">
      <sharedItems/>
    </cacheField>
    <cacheField name="PRODUCTO" numFmtId="0">
      <sharedItems count="17">
        <s v="ABC11"/>
        <s v="BX256"/>
        <s v="DBN1710"/>
        <s v="DBN7203"/>
        <s v="FBS9550"/>
        <s v="IC220"/>
        <s v="IC7016"/>
        <s v="RFB625"/>
        <s v="BXC3201"/>
        <s v="CY51W"/>
        <s v="CY802"/>
        <s v="DBN7311"/>
        <s v="IC5087"/>
        <s v="SB29"/>
        <s v="Servicio de desparafinacion 3"/>
        <s v="IC5400"/>
        <s v="IC220 " u="1"/>
      </sharedItems>
    </cacheField>
    <cacheField name="LITROS/tb" numFmtId="0">
      <sharedItems containsSemiMixedTypes="0" containsString="0" containsNumber="1" containsInteger="1" minValue="-650" maxValue="1740"/>
    </cacheField>
    <cacheField name="OBSERVACIONES" numFmtId="0">
      <sharedItems/>
    </cacheField>
    <cacheField name="Pozo/Bateria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1875002" createdVersion="8" refreshedVersion="8" minRefreshableVersion="3" recordCount="38" xr:uid="{34E60224-43C4-4499-9D92-BD20CAAB6F24}">
  <cacheSource type="worksheet">
    <worksheetSource ref="B3:G41" sheet="Control-UTE Enero 2023"/>
  </cacheSource>
  <cacheFields count="6">
    <cacheField name="REMITO" numFmtId="0">
      <sharedItems containsBlank="1" containsMixedTypes="1" containsNumber="1" containsInteger="1" minValue="80071916" maxValue="80072677"/>
    </cacheField>
    <cacheField name="FECHA" numFmtId="14">
      <sharedItems containsNonDate="0" containsDate="1" containsString="0" containsBlank="1" minDate="2023-01-04T00:00:00" maxDate="2023-12-31T00:00:00"/>
    </cacheField>
    <cacheField name="PRODUCTO" numFmtId="0">
      <sharedItems containsBlank="1" count="18">
        <s v="ABC11"/>
        <s v="DBN1710"/>
        <s v="DBN7203"/>
        <s v="DBN7311"/>
        <s v="IC7016"/>
        <s v="RFB625"/>
        <s v="BX256"/>
        <s v="BXC3201"/>
        <s v="CY51W"/>
        <s v="FBS9550"/>
        <s v="IC220"/>
        <s v="SB29"/>
        <s v="Servicio de desparafinacion 3"/>
        <s v="CY802"/>
        <s v="IC5087"/>
        <s v="IC5400"/>
        <m/>
        <s v="IC5400 " u="1"/>
      </sharedItems>
    </cacheField>
    <cacheField name="LITROS/tb" numFmtId="0">
      <sharedItems containsString="0" containsBlank="1" containsNumber="1" containsInteger="1" minValue="30" maxValue="3570"/>
    </cacheField>
    <cacheField name="OBSERVACIONES" numFmtId="0">
      <sharedItems containsBlank="1"/>
    </cacheField>
    <cacheField name="Pozo/Bateria" numFmtId="0">
      <sharedItems containsBlank="1" count="4">
        <s v="Pozos "/>
        <s v="Baterías/PTC"/>
        <s v="Dos Cerritos Plant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2222225" createdVersion="8" refreshedVersion="8" minRefreshableVersion="3" recordCount="32" xr:uid="{8A2D884D-A670-4A4C-B946-68C467231C81}">
  <cacheSource type="worksheet">
    <worksheetSource ref="B3:G35" sheet="Control-UTE febrero 2023"/>
  </cacheSource>
  <cacheFields count="6">
    <cacheField name="REMITO" numFmtId="0">
      <sharedItems containsMixedTypes="1" containsNumber="1" containsInteger="1" minValue="80073921" maxValue="80074751"/>
    </cacheField>
    <cacheField name="FECHA" numFmtId="14">
      <sharedItems/>
    </cacheField>
    <cacheField name="PRODUCTO" numFmtId="0">
      <sharedItems count="16">
        <s v="ABC11"/>
        <s v="BX256"/>
        <s v="BXC3201"/>
        <s v="CY51W"/>
        <s v="DBN1710"/>
        <s v="DBN7203"/>
        <s v="DBN7311"/>
        <s v="FBS9550"/>
        <s v="IC220"/>
        <s v="IC7016"/>
        <s v="RFB625"/>
        <s v="SB29"/>
        <s v="CY802"/>
        <s v="IC5087"/>
        <s v="IC5400"/>
        <s v="Servicio de desparafinacion 3"/>
      </sharedItems>
    </cacheField>
    <cacheField name="LITROS/tb" numFmtId="0">
      <sharedItems containsSemiMixedTypes="0" containsString="0" containsNumber="1" containsInteger="1" minValue="30" maxValue="4040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2569441" createdVersion="8" refreshedVersion="8" minRefreshableVersion="3" recordCount="35" xr:uid="{189E899C-F496-40E7-83E6-D75E34E89BE0}">
  <cacheSource type="worksheet">
    <worksheetSource ref="B3:G38" sheet="Control-UTE Marzo 2023"/>
  </cacheSource>
  <cacheFields count="6">
    <cacheField name="REMITO" numFmtId="0">
      <sharedItems containsMixedTypes="1" containsNumber="1" containsInteger="1" minValue="80077068" maxValue="80077077"/>
    </cacheField>
    <cacheField name="FECHA" numFmtId="14">
      <sharedItems containsSemiMixedTypes="0" containsNonDate="0" containsDate="1" containsString="0" minDate="2023-03-17T00:00:00" maxDate="2023-03-22T00:00:00"/>
    </cacheField>
    <cacheField name="PRODUCTO" numFmtId="0">
      <sharedItems count="16">
        <s v="Servicio de desparafinacion 3"/>
        <s v="ABC11"/>
        <s v="BXC3201"/>
        <s v="CY51W"/>
        <s v="DBN1710"/>
        <s v="DBN7203"/>
        <s v="IC7016"/>
        <s v="SB29"/>
        <s v="CY802"/>
        <s v="DBN7311"/>
        <s v="FBS9550"/>
        <s v="IC220"/>
        <s v="KPF7"/>
        <s v="RFB625"/>
        <s v="IC5087"/>
        <s v="IC5400"/>
      </sharedItems>
    </cacheField>
    <cacheField name="LITROS/tb" numFmtId="0">
      <sharedItems containsSemiMixedTypes="0" containsString="0" containsNumber="1" containsInteger="1" minValue="30" maxValue="2800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303241" createdVersion="8" refreshedVersion="8" minRefreshableVersion="3" recordCount="33" xr:uid="{D172F3A5-691A-459A-86F3-24320123C052}">
  <cacheSource type="worksheet">
    <worksheetSource ref="B3:G36" sheet="Control-UTE Abril 2023"/>
  </cacheSource>
  <cacheFields count="6">
    <cacheField name="REMITO" numFmtId="0">
      <sharedItems containsBlank="1" containsMixedTypes="1" containsNumber="1" containsInteger="1" minValue="80079222" maxValue="80079230"/>
    </cacheField>
    <cacheField name="FECHA" numFmtId="14">
      <sharedItems containsDate="1" containsMixedTypes="1" minDate="2023-04-12T00:00:00" maxDate="2023-04-21T00:00:00"/>
    </cacheField>
    <cacheField name="PRODUCTO" numFmtId="0">
      <sharedItems count="16">
        <s v="ABC11"/>
        <s v="DBN1710"/>
        <s v="DBN7311"/>
        <s v="FBS9550"/>
        <s v="IC220"/>
        <s v="IC7016"/>
        <s v="RFB625"/>
        <s v="BXC3201"/>
        <s v="CY51W"/>
        <s v="DBN7203"/>
        <s v="SB29"/>
        <s v="CY802"/>
        <s v="IC5087"/>
        <s v="IC5400"/>
        <s v="Servicio de desparafinacion 3"/>
        <s v="ABC11 " u="1"/>
      </sharedItems>
    </cacheField>
    <cacheField name="LITROS/tb" numFmtId="0">
      <sharedItems containsSemiMixedTypes="0" containsString="0" containsNumber="1" containsInteger="1" minValue="-70" maxValue="4570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3263888" createdVersion="8" refreshedVersion="8" minRefreshableVersion="3" recordCount="38" xr:uid="{33F836CD-39A6-49EB-9836-CC6149616C5D}">
  <cacheSource type="worksheet">
    <worksheetSource ref="B3:G41" sheet="Control-UTE Mayo 2023"/>
  </cacheSource>
  <cacheFields count="6">
    <cacheField name="REMITO" numFmtId="0">
      <sharedItems containsMixedTypes="1" containsNumber="1" containsInteger="1" minValue="80081797" maxValue="80081800"/>
    </cacheField>
    <cacheField name="FECHA" numFmtId="14">
      <sharedItems/>
    </cacheField>
    <cacheField name="PRODUCTO" numFmtId="0">
      <sharedItems count="18">
        <s v="ABC11"/>
        <s v="BXC3201"/>
        <s v="CY51W"/>
        <s v="CY802"/>
        <s v="DBN1710"/>
        <s v="DBN7203"/>
        <s v="DBN7311"/>
        <s v="FBS9550"/>
        <s v="IC220"/>
        <s v="IC7016"/>
        <s v="RFB625"/>
        <s v="SB29"/>
        <s v="IC5087"/>
        <s v="IC5400"/>
        <s v="RT740"/>
        <s v="SB45"/>
        <s v="Servicio de desparafinacion 3"/>
        <s v="IC8014" u="1"/>
      </sharedItems>
    </cacheField>
    <cacheField name="LITROS/tb" numFmtId="0">
      <sharedItems containsSemiMixedTypes="0" containsString="0" containsNumber="1" containsInteger="1" minValue="30" maxValue="4365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3726849" createdVersion="8" refreshedVersion="8" minRefreshableVersion="3" recordCount="34" xr:uid="{77CD6BE0-8098-4E72-BB0F-EFA53AF23BB4}">
  <cacheSource type="worksheet">
    <worksheetSource ref="B3:G37" sheet="Control-UTE Junio 2023"/>
  </cacheSource>
  <cacheFields count="6">
    <cacheField name="REMITO" numFmtId="0">
      <sharedItems containsMixedTypes="1" containsNumber="1" containsInteger="1" minValue="80082744" maxValue="80084001"/>
    </cacheField>
    <cacheField name="FECHA" numFmtId="14">
      <sharedItems containsDate="1" containsMixedTypes="1" minDate="2023-06-01T00:00:00" maxDate="2023-06-02T00:00:00"/>
    </cacheField>
    <cacheField name="PRODUCTO" numFmtId="0">
      <sharedItems count="15">
        <s v="ABC11"/>
        <s v="BXC3201"/>
        <s v="CY51W"/>
        <s v="DBN1710"/>
        <s v="DBN7203"/>
        <s v="FBS9550"/>
        <s v="IC7016"/>
        <s v="RFB625"/>
        <s v="SB29"/>
        <s v="CY802"/>
        <s v="DBN7311"/>
        <s v="IC220"/>
        <s v="Servicio de desparafinacion 3"/>
        <s v="IC5087"/>
        <s v="IC5400"/>
      </sharedItems>
    </cacheField>
    <cacheField name="LITROS/tb" numFmtId="0">
      <sharedItems containsSemiMixedTypes="0" containsString="0" containsNumber="1" containsInteger="1" minValue="30" maxValue="3460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4074073" createdVersion="8" refreshedVersion="8" minRefreshableVersion="3" recordCount="31" xr:uid="{AE332A75-3C56-4E6D-A356-DEA541DE089F}">
  <cacheSource type="worksheet">
    <worksheetSource ref="B3:G34" sheet="Control-UTE Julio 2023"/>
  </cacheSource>
  <cacheFields count="6">
    <cacheField name="REMITO" numFmtId="0">
      <sharedItems containsMixedTypes="1" containsNumber="1" containsInteger="1" minValue="80086398" maxValue="80086689"/>
    </cacheField>
    <cacheField name="FECHA" numFmtId="14">
      <sharedItems/>
    </cacheField>
    <cacheField name="PRODUCTO" numFmtId="0">
      <sharedItems count="15">
        <s v="ABC11"/>
        <s v="CY51W"/>
        <s v="DBN1710"/>
        <s v="FBS9550"/>
        <s v="IC220"/>
        <s v="IC5087"/>
        <s v="IC5400"/>
        <s v="IC7016"/>
        <s v="RFB625"/>
        <s v="BXC3201"/>
        <s v="SB29"/>
        <s v="DBN7203"/>
        <s v="DBN7311"/>
        <s v="CY802"/>
        <s v="Servicio de desparafinacion 3"/>
      </sharedItems>
    </cacheField>
    <cacheField name="LITROS/tb" numFmtId="0">
      <sharedItems containsSemiMixedTypes="0" containsString="0" containsNumber="1" containsInteger="1" minValue="30" maxValue="4200"/>
    </cacheField>
    <cacheField name="OBSERVACIONES" numFmtId="0">
      <sharedItems/>
    </cacheField>
    <cacheField name="PTC/BAT/PZ" numFmtId="0">
      <sharedItems count="3">
        <s v="Pozos "/>
        <s v="Baterías/PTC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4421296" createdVersion="8" refreshedVersion="8" minRefreshableVersion="3" recordCount="36" xr:uid="{6591872D-F2AF-4549-9D99-7B914FFDDFE1}">
  <cacheSource type="worksheet">
    <worksheetSource ref="B3:G39" sheet="Control-UTE Agosto 2023"/>
  </cacheSource>
  <cacheFields count="6">
    <cacheField name="REMITO" numFmtId="0">
      <sharedItems containsBlank="1" containsMixedTypes="1" containsNumber="1" containsInteger="1" minValue="80088942" maxValue="80088954"/>
    </cacheField>
    <cacheField name="FECHA" numFmtId="14">
      <sharedItems containsBlank="1"/>
    </cacheField>
    <cacheField name="PRODUCTO" numFmtId="0">
      <sharedItems containsBlank="1" count="16">
        <s v="IC7016"/>
        <s v="RFB625"/>
        <s v="DBN1710"/>
        <s v="DBN7203"/>
        <s v="ABC11"/>
        <s v="FBS9550"/>
        <s v="DBN7311"/>
        <s v="IC220"/>
        <s v="CY802"/>
        <s v="BXC3201"/>
        <s v="CY51W"/>
        <s v="SB29"/>
        <s v="IC5087"/>
        <s v="IC5400"/>
        <s v="Servicio de desparafinacion 3"/>
        <m/>
      </sharedItems>
    </cacheField>
    <cacheField name="LITROS/tb" numFmtId="0">
      <sharedItems containsString="0" containsBlank="1" containsNumber="1" containsInteger="1" minValue="30" maxValue="4815"/>
    </cacheField>
    <cacheField name="OBSERVACIONES" numFmtId="0">
      <sharedItems containsBlank="1"/>
    </cacheField>
    <cacheField name="PTC/BAT/PZ" numFmtId="0">
      <sharedItems containsBlank="1" count="4">
        <s v="Baterías/PTC"/>
        <s v="Dos Cerritos Planta"/>
        <s v="Pozos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4768519" createdVersion="7" refreshedVersion="8" minRefreshableVersion="3" recordCount="25" xr:uid="{8138B330-70D4-4C8F-A186-73630C811949}">
  <cacheSource type="worksheet">
    <worksheetSource ref="C3:G28" sheet="Control-CHO Agosto 2023 "/>
  </cacheSource>
  <cacheFields count="5">
    <cacheField name="FECHA" numFmtId="14">
      <sharedItems containsNonDate="0" containsDate="1" containsString="0" containsBlank="1" minDate="2023-07-21T00:00:00" maxDate="2023-08-17T00:00:00"/>
    </cacheField>
    <cacheField name="PRODUCTO" numFmtId="0">
      <sharedItems containsBlank="1" count="6">
        <s v="DBN1464"/>
        <s v="FBS2000"/>
        <s v="IC5091"/>
        <s v="BX960"/>
        <s v="CY51W"/>
        <m/>
      </sharedItems>
    </cacheField>
    <cacheField name="LITROS/tb" numFmtId="0">
      <sharedItems containsString="0" containsBlank="1" containsNumber="1" containsInteger="1" minValue="50" maxValue="1227"/>
    </cacheField>
    <cacheField name="OBSERVACIONES" numFmtId="0">
      <sharedItems containsNonDate="0" containsString="0" containsBlank="1"/>
    </cacheField>
    <cacheField name="PTC/BAT/PZ" numFmtId="0">
      <sharedItems containsBlank="1" count="3">
        <s v="Baterías/PTC"/>
        <s v="Pozos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debenito, Fabian Andres" refreshedDate="45219.511875462966" createdVersion="7" refreshedVersion="8" minRefreshableVersion="3" recordCount="36" xr:uid="{69895B72-6F77-4C63-9E42-5F7B392A8739}">
  <cacheSource type="worksheet">
    <worksheetSource ref="B3:G39" sheet="Control-UTE Septiembre 2023"/>
  </cacheSource>
  <cacheFields count="6">
    <cacheField name="REMITO" numFmtId="0">
      <sharedItems containsString="0" containsBlank="1" containsNumber="1" containsInteger="1" minValue="3154" maxValue="80091145"/>
    </cacheField>
    <cacheField name="FECHA" numFmtId="14">
      <sharedItems containsNonDate="0" containsDate="1" containsString="0" containsBlank="1" minDate="2023-08-29T00:00:00" maxDate="2023-09-21T00:00:00"/>
    </cacheField>
    <cacheField name="PRODUCTO" numFmtId="0">
      <sharedItems containsBlank="1" count="16">
        <s v="IC220"/>
        <s v="IC7016"/>
        <s v="DBN7203"/>
        <s v="RFB625"/>
        <s v="DBN7311"/>
        <s v="DBN1710"/>
        <s v="ABC11"/>
        <s v="FBS9550"/>
        <s v="CY802"/>
        <s v="IC5087"/>
        <s v="BXC3201"/>
        <s v="SB29"/>
        <s v="CY51W"/>
        <s v="IC5400"/>
        <s v="Servicio de desparafinacion 3"/>
        <m/>
      </sharedItems>
    </cacheField>
    <cacheField name="LITROS/tb" numFmtId="0">
      <sharedItems containsString="0" containsBlank="1" containsNumber="1" containsInteger="1" minValue="30" maxValue="4645"/>
    </cacheField>
    <cacheField name="OBSERVACIONES" numFmtId="0">
      <sharedItems containsBlank="1"/>
    </cacheField>
    <cacheField name="PTC/BAT/PZ" numFmtId="0">
      <sharedItems containsBlank="1" count="4">
        <s v="Pozos "/>
        <s v="Baterías/PTC"/>
        <s v="Dos Cerritos Plant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22.480828356478" createdVersion="8" refreshedVersion="8" minRefreshableVersion="3" recordCount="38" xr:uid="{E898DEF8-EE26-47D3-9C22-EB641E1DEA3E}">
  <cacheSource type="worksheet">
    <worksheetSource ref="B3:G41" sheet="Control-UTE Octubre 2023"/>
  </cacheSource>
  <cacheFields count="6">
    <cacheField name="REMITO" numFmtId="0">
      <sharedItems containsString="0" containsBlank="1" containsNumber="1" containsInteger="1" minValue="80092806" maxValue="80093396"/>
    </cacheField>
    <cacheField name="FECHA" numFmtId="14">
      <sharedItems containsDate="1" containsBlank="1" containsMixedTypes="1" minDate="2023-10-02T00:00:00" maxDate="2023-10-03T00:00:00"/>
    </cacheField>
    <cacheField name="PRODUCTO" numFmtId="0">
      <sharedItems containsBlank="1" count="19">
        <s v="RFB625"/>
        <s v="DBN1710"/>
        <s v="DBN7311"/>
        <s v="ABC11"/>
        <s v="IC7016"/>
        <s v="IC220"/>
        <s v="DBN7203"/>
        <s v="FBS9550"/>
        <s v="CY51W"/>
        <s v="BXC3201"/>
        <s v="SB29"/>
        <s v="CY802"/>
        <s v="IC5087"/>
        <s v="IC5400"/>
        <s v="KPF7"/>
        <s v="Servicio de desparafinacion 3"/>
        <s v="IC6530"/>
        <m/>
        <s v="KPF7 " u="1"/>
      </sharedItems>
    </cacheField>
    <cacheField name="LITROS/tb" numFmtId="0">
      <sharedItems containsString="0" containsBlank="1" containsNumber="1" containsInteger="1" minValue="30" maxValue="3700"/>
    </cacheField>
    <cacheField name="OBSERVACIONES" numFmtId="0">
      <sharedItems containsBlank="1"/>
    </cacheField>
    <cacheField name="PTC/BAT/PZ" numFmtId="0">
      <sharedItems containsBlank="1" count="4">
        <s v="Pozos "/>
        <s v="Baterías/PTC"/>
        <s v="Dos Cerritos Plant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23.57404039352" createdVersion="8" refreshedVersion="8" minRefreshableVersion="3" recordCount="10" xr:uid="{DD1603CD-E32C-42D9-B9BB-F4BF2E43A8AD}">
  <cacheSource type="worksheet">
    <worksheetSource ref="B3:G13" sheet="Control-CHO Octubre 2023 "/>
  </cacheSource>
  <cacheFields count="6">
    <cacheField name="REMITO" numFmtId="0">
      <sharedItems containsBlank="1"/>
    </cacheField>
    <cacheField name="FECHA" numFmtId="14">
      <sharedItems containsNonDate="0" containsDate="1" containsString="0" containsBlank="1" minDate="2023-09-28T00:00:00" maxDate="2023-10-14T00:00:00"/>
    </cacheField>
    <cacheField name="PRODUCTO" numFmtId="0">
      <sharedItems containsBlank="1" count="6">
        <s v="IC5087"/>
        <s v="DBN1464"/>
        <s v="FBS2000"/>
        <s v="CY51W"/>
        <s v="IC5091"/>
        <m/>
      </sharedItems>
    </cacheField>
    <cacheField name="LITROS/tb" numFmtId="0">
      <sharedItems containsString="0" containsBlank="1" containsNumber="1" containsInteger="1" minValue="44" maxValue="641"/>
    </cacheField>
    <cacheField name="OBSERVACIONES" numFmtId="0">
      <sharedItems containsNonDate="0" containsString="0" containsBlank="1"/>
    </cacheField>
    <cacheField name="PTC/BAT/PZ" numFmtId="0">
      <sharedItems count="2">
        <s v="Pozos "/>
        <s v="Baterías/PT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195.381502546297" createdVersion="7" refreshedVersion="7" minRefreshableVersion="3" recordCount="14" xr:uid="{3EE6290A-CC91-483D-82C2-4B12DB047131}">
  <cacheSource type="worksheet">
    <worksheetSource ref="B3:G17" sheet="Control-CHO Septiembr 2023 " r:id="rId2"/>
  </cacheSource>
  <cacheFields count="6">
    <cacheField name="REMITO" numFmtId="0">
      <sharedItems containsBlank="1"/>
    </cacheField>
    <cacheField name="FECHA" numFmtId="14">
      <sharedItems containsNonDate="0" containsDate="1" containsString="0" containsBlank="1" minDate="2023-08-29T00:00:00" maxDate="2023-08-30T00:00:00"/>
    </cacheField>
    <cacheField name="PRODUCTO" numFmtId="0">
      <sharedItems containsBlank="1" count="5">
        <s v="DBN1464"/>
        <s v="FBS2000"/>
        <s v="IC5091"/>
        <s v="CY51W"/>
        <m/>
      </sharedItems>
    </cacheField>
    <cacheField name="LITROS/tb" numFmtId="0">
      <sharedItems containsString="0" containsBlank="1" containsNumber="1" containsInteger="1" minValue="195" maxValue="585"/>
    </cacheField>
    <cacheField name="OBSERVACIONES" numFmtId="0">
      <sharedItems containsNonDate="0" containsString="0" containsBlank="1"/>
    </cacheField>
    <cacheField name="PTC/BAT/PZ" numFmtId="0">
      <sharedItems containsBlank="1" count="3">
        <s v="Baterías/PTC"/>
        <s v="Pozos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84.811251851854" createdVersion="8" refreshedVersion="8" minRefreshableVersion="3" recordCount="37" xr:uid="{A89C0F0F-E79A-4E9E-8D64-3277C17DDD32}">
  <cacheSource type="worksheet">
    <worksheetSource ref="C3:G40" sheet="Control-UTE Diciembre 2023"/>
  </cacheSource>
  <cacheFields count="5">
    <cacheField name="FECHA" numFmtId="14">
      <sharedItems containsSemiMixedTypes="0" containsNonDate="0" containsDate="1" containsString="0" minDate="2023-11-24T00:00:00" maxDate="2023-12-19T00:00:00"/>
    </cacheField>
    <cacheField name="PRODUCTO" numFmtId="0">
      <sharedItems count="15">
        <s v="IC7016"/>
        <s v="RFB625"/>
        <s v="IC5087"/>
        <s v="FBS9550"/>
        <s v="IC220"/>
        <s v="CY802"/>
        <s v="Servicio de desparafinacion 3"/>
        <s v="DBN1710"/>
        <s v="ABC11"/>
        <s v="CY51W"/>
        <s v="BXC3201"/>
        <s v="SB29"/>
        <s v="IC5400"/>
        <s v="DBN7203"/>
        <s v="DBN7311"/>
      </sharedItems>
    </cacheField>
    <cacheField name="LITROS/tb" numFmtId="0">
      <sharedItems containsSemiMixedTypes="0" containsString="0" containsNumber="1" containsInteger="1" minValue="30" maxValue="3575"/>
    </cacheField>
    <cacheField name="OBSERVACIONES" numFmtId="0">
      <sharedItems containsNonDate="0" containsString="0" containsBlank="1"/>
    </cacheField>
    <cacheField name="PTC/BAT/PZ" numFmtId="0">
      <sharedItems count="3">
        <s v="Baterías/PTC"/>
        <s v="Pozos "/>
        <s v="Dos Cerritos Pla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287.395108680554" createdVersion="8" refreshedVersion="8" minRefreshableVersion="3" recordCount="13" xr:uid="{CC3B960F-6293-465A-AFA0-AB18F27C6424}">
  <cacheSource type="worksheet">
    <worksheetSource ref="B3:G16" sheet="Control-CHO Noviembre 2023  "/>
  </cacheSource>
  <cacheFields count="6">
    <cacheField name="REMITO" numFmtId="0">
      <sharedItems/>
    </cacheField>
    <cacheField name="FECHA" numFmtId="14">
      <sharedItems containsSemiMixedTypes="0" containsNonDate="0" containsDate="1" containsString="0" minDate="2023-10-23T00:00:00" maxDate="2023-11-16T00:00:00"/>
    </cacheField>
    <cacheField name="PRODUCTO" numFmtId="0">
      <sharedItems count="11">
        <s v="CY51W"/>
        <s v="DBN1464"/>
        <s v="FBS2000"/>
        <s v="IC5091"/>
        <s v="IC5087"/>
        <s v="CY 51 W" u="1"/>
        <s v="IC-5091" u="1"/>
        <s v="IC _ 5091" u="1"/>
        <s v="IC _ 5087" u="1"/>
        <s v="DBN _ 1464" u="1"/>
        <s v="FBS _ 2000" u="1"/>
      </sharedItems>
    </cacheField>
    <cacheField name="LITROS/tb" numFmtId="0">
      <sharedItems containsSemiMixedTypes="0" containsString="0" containsNumber="1" containsInteger="1" minValue="195" maxValue="760"/>
    </cacheField>
    <cacheField name="OBSERVACIONES" numFmtId="0">
      <sharedItems containsNonDate="0" containsString="0" containsBlank="1"/>
    </cacheField>
    <cacheField name="PTC/BAT/PZ" numFmtId="0">
      <sharedItems count="2">
        <s v="Pozos "/>
        <s v="Baterías/PT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dero, Evangelina Natalia" refreshedDate="45307.679435995371" createdVersion="8" refreshedVersion="8" minRefreshableVersion="3" recordCount="17" xr:uid="{3BBFE8EA-56A6-4A47-BA7F-338752F3F6DF}">
  <cacheSource type="worksheet">
    <worksheetSource ref="B3:G20" sheet="Control-CHO Diciembre 2023 "/>
  </cacheSource>
  <cacheFields count="6">
    <cacheField name="REMITO" numFmtId="0">
      <sharedItems containsBlank="1"/>
    </cacheField>
    <cacheField name="FECHA" numFmtId="14">
      <sharedItems containsNonDate="0" containsDate="1" containsString="0" containsBlank="1" minDate="2023-11-24T00:00:00" maxDate="2023-12-13T00:00:00"/>
    </cacheField>
    <cacheField name="PRODUCTO" numFmtId="0">
      <sharedItems containsBlank="1" count="6">
        <s v="CY51W"/>
        <s v="DBN1464"/>
        <s v="IC5087"/>
        <s v="IC5091"/>
        <s v="FBS2000"/>
        <m/>
      </sharedItems>
    </cacheField>
    <cacheField name="LITROS/tb" numFmtId="0">
      <sharedItems containsString="0" containsBlank="1" containsNumber="1" containsInteger="1" minValue="23" maxValue="520"/>
    </cacheField>
    <cacheField name="OBSERVACIONES" numFmtId="0">
      <sharedItems containsNonDate="0" containsString="0" containsBlank="1"/>
    </cacheField>
    <cacheField name="PTC/BAT/PZ" numFmtId="0">
      <sharedItems containsBlank="1" count="3">
        <s v="Pozos "/>
        <s v="Baterías/PT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">
  <r>
    <n v="590042911"/>
    <d v="2019-08-26T00:00:00"/>
    <x v="0"/>
    <n v="1000"/>
    <s v="19-08-19 AL 23-08-19"/>
  </r>
  <r>
    <n v="590042911"/>
    <d v="2019-08-26T00:00:00"/>
    <x v="1"/>
    <n v="2000"/>
    <s v="19-08-19 AL 23-08-19"/>
  </r>
  <r>
    <n v="590042911"/>
    <d v="2019-08-26T00:00:00"/>
    <x v="2"/>
    <n v="600"/>
    <s v="19-08-19 AL 23-08-19"/>
  </r>
  <r>
    <n v="590042911"/>
    <d v="2019-08-26T00:00:00"/>
    <x v="3"/>
    <n v="300"/>
    <s v="19-08-19 AL 23-08-19"/>
  </r>
  <r>
    <n v="590043009"/>
    <d v="2019-09-02T00:00:00"/>
    <x v="4"/>
    <n v="900"/>
    <s v="26-08-19 AL 30-08-19"/>
  </r>
  <r>
    <n v="590043009"/>
    <d v="2019-09-02T00:00:00"/>
    <x v="5"/>
    <n v="1500"/>
    <s v="26-08-19 AL 30-08-19"/>
  </r>
  <r>
    <n v="590043009"/>
    <d v="2019-09-02T00:00:00"/>
    <x v="6"/>
    <n v="1000"/>
    <s v="26-08-19 AL 30-08-19"/>
  </r>
  <r>
    <n v="590043009"/>
    <d v="2019-09-02T00:00:00"/>
    <x v="7"/>
    <n v="600"/>
    <s v="26-08-19 AL 30-08-19"/>
  </r>
  <r>
    <n v="590043009"/>
    <d v="2019-09-02T00:00:00"/>
    <x v="3"/>
    <n v="300"/>
    <s v="26-08-19 AL 30-08-19"/>
  </r>
  <r>
    <n v="590043050"/>
    <d v="2019-09-09T00:00:00"/>
    <x v="8"/>
    <n v="300"/>
    <s v="02-09-19 AL 06-09-19"/>
  </r>
  <r>
    <n v="590043050"/>
    <d v="2019-09-09T00:00:00"/>
    <x v="7"/>
    <n v="200"/>
    <s v="02-09-19 AL 06-09-19"/>
  </r>
  <r>
    <n v="590043050"/>
    <d v="2019-09-09T00:00:00"/>
    <x v="5"/>
    <n v="400"/>
    <s v="02-09-19 AL 06-09-19"/>
  </r>
  <r>
    <n v="590043050"/>
    <d v="2019-09-09T00:00:00"/>
    <x v="9"/>
    <n v="600"/>
    <s v="02-09-19 AL 06-09-19"/>
  </r>
  <r>
    <n v="590043050"/>
    <d v="2019-09-09T00:00:00"/>
    <x v="1"/>
    <n v="1000"/>
    <s v="02-09-19 AL 06-09-19"/>
  </r>
  <r>
    <n v="590043050"/>
    <d v="2019-09-09T00:00:00"/>
    <x v="3"/>
    <n v="250"/>
    <s v="02-09-19 AL 06-09-19"/>
  </r>
  <r>
    <n v="590043050"/>
    <d v="2019-09-09T00:00:00"/>
    <x v="10"/>
    <n v="200"/>
    <s v="02-09-19 AL 06-09-19"/>
  </r>
  <r>
    <n v="590043126"/>
    <d v="2019-09-23T00:00:00"/>
    <x v="11"/>
    <n v="800"/>
    <s v="16.09-19 AL 20-09-19"/>
  </r>
  <r>
    <n v="590043126"/>
    <d v="2019-09-23T00:00:00"/>
    <x v="12"/>
    <n v="900"/>
    <s v="16.09-19 AL 20-09-19"/>
  </r>
  <r>
    <n v="590043126"/>
    <d v="2019-09-23T00:00:00"/>
    <x v="10"/>
    <n v="400"/>
    <s v="16.09-19 AL 20-09-19"/>
  </r>
  <r>
    <n v="590043126"/>
    <d v="2019-09-23T00:00:00"/>
    <x v="0"/>
    <n v="3000"/>
    <s v="16.09-19 AL 20-09-19"/>
  </r>
  <r>
    <n v="590043126"/>
    <d v="2019-09-23T00:00:00"/>
    <x v="4"/>
    <n v="1000"/>
    <s v="16.09-19 AL 20-09-19"/>
  </r>
  <r>
    <n v="590043126"/>
    <d v="2019-09-23T00:00:00"/>
    <x v="3"/>
    <n v="350"/>
    <s v="16.09-19 AL 20-09-19"/>
  </r>
  <r>
    <n v="590043126"/>
    <d v="2019-09-23T00:00:00"/>
    <x v="8"/>
    <n v="350"/>
    <s v="16.09-19 AL 20-09-19"/>
  </r>
  <r>
    <n v="590043126"/>
    <d v="2019-09-23T00:00:00"/>
    <x v="13"/>
    <n v="500"/>
    <s v="16.09-19 AL 20-09-19"/>
  </r>
  <r>
    <n v="590043126"/>
    <d v="2019-09-23T00:00:00"/>
    <x v="5"/>
    <n v="1000"/>
    <s v="16.09-19 AL 20-09-19"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">
  <r>
    <n v="590043196"/>
    <d v="2019-09-27T00:00:00"/>
    <x v="0"/>
    <n v="1500"/>
    <s v=" 23-09-19 al 27-09-19"/>
  </r>
  <r>
    <n v="590043196"/>
    <d v="2019-09-27T00:00:00"/>
    <x v="1"/>
    <n v="600"/>
    <s v=" 23-09-19 al 27-09-19"/>
  </r>
  <r>
    <n v="590043196"/>
    <d v="2019-09-27T00:00:00"/>
    <x v="2"/>
    <n v="1000"/>
    <s v=" 23-09-19 al 27-09-19"/>
  </r>
  <r>
    <n v="590043196"/>
    <d v="2019-09-27T00:00:00"/>
    <x v="3"/>
    <n v="200"/>
    <s v=" 23-09-19 al 27-09-19"/>
  </r>
  <r>
    <n v="590043230"/>
    <d v="2019-10-09T00:00:00"/>
    <x v="4"/>
    <n v="2000"/>
    <s v="30-09-19 al 04-10-19"/>
  </r>
  <r>
    <n v="590043230"/>
    <d v="2019-10-09T00:00:00"/>
    <x v="5"/>
    <n v="600"/>
    <s v="30-09-19 al 04-10-19"/>
  </r>
  <r>
    <n v="590043230"/>
    <d v="2019-10-09T00:00:00"/>
    <x v="6"/>
    <n v="1000"/>
    <s v="30-09-19 al 04-10-19"/>
  </r>
  <r>
    <n v="590043230"/>
    <d v="2019-10-09T00:00:00"/>
    <x v="7"/>
    <n v="200"/>
    <s v="30-09-19 al 04-10-19"/>
  </r>
  <r>
    <n v="590043230"/>
    <d v="2019-10-09T00:00:00"/>
    <x v="3"/>
    <n v="400"/>
    <s v="30-09-19 al 04-10-19"/>
  </r>
  <r>
    <n v="590043230"/>
    <d v="2019-10-09T00:00:00"/>
    <x v="8"/>
    <n v="1000"/>
    <s v="30-09-19 al 04-10-19"/>
  </r>
  <r>
    <n v="590043277"/>
    <d v="2019-10-17T00:00:00"/>
    <x v="9"/>
    <n v="750"/>
    <s v="07-10-19 al 11-10-19"/>
  </r>
  <r>
    <n v="590043277"/>
    <d v="2019-10-17T00:00:00"/>
    <x v="10"/>
    <n v="500"/>
    <s v="07-10-19 al 11-10-19"/>
  </r>
  <r>
    <n v="590043277"/>
    <d v="2019-10-17T00:00:00"/>
    <x v="6"/>
    <n v="1000"/>
    <s v="07-10-19 al 11-10-19"/>
  </r>
  <r>
    <n v="590043277"/>
    <d v="2019-10-17T00:00:00"/>
    <x v="0"/>
    <n v="1500"/>
    <s v="07-10-19 al 11-10-19"/>
  </r>
  <r>
    <n v="590043277"/>
    <d v="2019-10-17T00:00:00"/>
    <x v="4"/>
    <n v="1000"/>
    <s v="07-10-19 al 11-10-19"/>
  </r>
  <r>
    <n v="590043277"/>
    <d v="2019-10-17T00:00:00"/>
    <x v="3"/>
    <n v="300"/>
    <s v="07-10-19 al 11-10-19"/>
  </r>
  <r>
    <n v="590043277"/>
    <d v="2019-10-17T00:00:00"/>
    <x v="11"/>
    <n v="500"/>
    <s v="07-10-19 al 11-10-19"/>
  </r>
  <r>
    <n v="590043277"/>
    <d v="2019-10-17T00:00:00"/>
    <x v="2"/>
    <n v="500"/>
    <s v="07-10-19 al 11-10-19"/>
  </r>
  <r>
    <n v="590043277"/>
    <d v="2019-10-17T00:00:00"/>
    <x v="12"/>
    <n v="200"/>
    <s v="07-10-19 al 11-10-19"/>
  </r>
  <r>
    <n v="590043277"/>
    <d v="2019-10-17T00:00:00"/>
    <x v="7"/>
    <n v="200"/>
    <s v="07-10-19 al 11-10-19"/>
  </r>
  <r>
    <s v="5-90043291"/>
    <d v="2019-10-18T00:00:00"/>
    <x v="7"/>
    <n v="200"/>
    <s v="15-10-19- AL 18-10-19"/>
  </r>
  <r>
    <s v="5-90043291"/>
    <d v="2019-10-18T00:00:00"/>
    <x v="9"/>
    <n v="900"/>
    <s v="15-10-19- AL 18-10-19"/>
  </r>
  <r>
    <s v="5-90043291"/>
    <d v="2019-10-18T00:00:00"/>
    <x v="3"/>
    <n v="350"/>
    <s v="15-10-19- AL 18-10-19"/>
  </r>
  <r>
    <s v="5-90043291"/>
    <d v="2019-10-18T00:00:00"/>
    <x v="4"/>
    <n v="1000"/>
    <s v="15-10-19- AL 18-10-19"/>
  </r>
  <r>
    <s v="5-90043291"/>
    <d v="2019-10-18T00:00:00"/>
    <x v="6"/>
    <n v="1000"/>
    <s v="15-10-19- AL 18-10-19"/>
  </r>
  <r>
    <s v="5-90043291"/>
    <d v="2019-10-18T00:00:00"/>
    <x v="10"/>
    <n v="500"/>
    <s v="15-10-19- AL 18-10-19"/>
  </r>
  <r>
    <s v="5-90043292"/>
    <d v="2019-10-18T00:00:00"/>
    <x v="1"/>
    <n v="400"/>
    <s v="15-10-19- AL 18-10-19"/>
  </r>
  <r>
    <s v="5-90043292"/>
    <d v="2019-10-18T00:00:00"/>
    <x v="13"/>
    <n v="400"/>
    <s v="15-10-19- AL 18-10-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80060349"/>
    <d v="2022-07-27T00:00:00"/>
    <x v="0"/>
    <n v="300"/>
    <s v="ENTREGAS DEL 18 AL 21-7-22"/>
    <x v="0"/>
  </r>
  <r>
    <n v="80060349"/>
    <d v="2022-07-27T00:00:00"/>
    <x v="1"/>
    <n v="200"/>
    <s v="ENTREGAS DEL 18 AL 21-7-22"/>
    <x v="1"/>
  </r>
  <r>
    <n v="80060349"/>
    <d v="2022-07-27T00:00:00"/>
    <x v="2"/>
    <n v="1720"/>
    <s v="ENTREGAS DEL 18 AL 21-7-22"/>
    <x v="1"/>
  </r>
  <r>
    <n v="80060349"/>
    <d v="2022-07-27T00:00:00"/>
    <x v="3"/>
    <n v="720"/>
    <s v="ENTREGAS DEL 18 AL 21-7-22"/>
    <x v="1"/>
  </r>
  <r>
    <n v="80060349"/>
    <d v="2022-07-27T00:00:00"/>
    <x v="4"/>
    <n v="180"/>
    <s v="ENTREGAS DEL 18 AL 21-7-22"/>
    <x v="1"/>
  </r>
  <r>
    <n v="80061294"/>
    <d v="2022-08-10T00:00:00"/>
    <x v="5"/>
    <n v="460"/>
    <s v="Entregas del 25 al 29-07-22"/>
    <x v="0"/>
  </r>
  <r>
    <n v="80061294"/>
    <d v="2022-08-10T00:00:00"/>
    <x v="6"/>
    <n v="175"/>
    <s v="Entregas del 25 al 29-07-22"/>
    <x v="0"/>
  </r>
  <r>
    <n v="80061294"/>
    <d v="2022-08-10T00:00:00"/>
    <x v="7"/>
    <n v="70"/>
    <s v="Entregas del 25 al 29-07-22"/>
    <x v="0"/>
  </r>
  <r>
    <n v="80061294"/>
    <d v="2022-08-10T00:00:00"/>
    <x v="8"/>
    <n v="200"/>
    <s v="Entregas del 25 al 29-07-22"/>
    <x v="1"/>
  </r>
  <r>
    <n v="80061294"/>
    <d v="2022-08-10T00:00:00"/>
    <x v="8"/>
    <n v="390"/>
    <s v="Entregas del 25 al 29-07-22"/>
    <x v="0"/>
  </r>
  <r>
    <n v="80061294"/>
    <d v="2022-08-10T00:00:00"/>
    <x v="9"/>
    <n v="30"/>
    <s v="Entregas del 25 al 29-07-22"/>
    <x v="0"/>
  </r>
  <r>
    <n v="80061294"/>
    <d v="2022-08-10T00:00:00"/>
    <x v="10"/>
    <n v="60"/>
    <s v="Entregas del 25 al 29-07-22"/>
    <x v="0"/>
  </r>
  <r>
    <n v="80061302"/>
    <d v="2022-08-10T00:00:00"/>
    <x v="11"/>
    <n v="900"/>
    <s v="Entregas entre el 01 y 05-08-22"/>
    <x v="1"/>
  </r>
  <r>
    <n v="80061302"/>
    <d v="2022-08-10T00:00:00"/>
    <x v="12"/>
    <n v="650"/>
    <s v="Entregas entre el 01 y 05-08-22"/>
    <x v="1"/>
  </r>
  <r>
    <n v="80061302"/>
    <d v="2022-08-10T00:00:00"/>
    <x v="13"/>
    <n v="2590"/>
    <s v="Entregas entre el 01 y 05-08-22"/>
    <x v="1"/>
  </r>
  <r>
    <s v="55-1731"/>
    <d v="2022-08-05T00:00:00"/>
    <x v="14"/>
    <n v="150"/>
    <s v="Entregas entre el 01 y 05-08-22"/>
    <x v="0"/>
  </r>
  <r>
    <n v="80061666"/>
    <d v="2022-08-18T00:00:00"/>
    <x v="0"/>
    <n v="300"/>
    <s v="Entregas del 08 al 12-08-22"/>
    <x v="0"/>
  </r>
  <r>
    <n v="80061666"/>
    <d v="2022-08-18T00:00:00"/>
    <x v="1"/>
    <n v="100"/>
    <s v="Entregas del 08 al 12-08-22"/>
    <x v="1"/>
  </r>
  <r>
    <n v="80061666"/>
    <d v="2022-08-18T00:00:00"/>
    <x v="5"/>
    <n v="460"/>
    <s v="Entregas del 08 al 12-08-22"/>
    <x v="0"/>
  </r>
  <r>
    <n v="80061666"/>
    <d v="2022-08-18T00:00:00"/>
    <x v="6"/>
    <n v="175"/>
    <s v="Entregas del 08 al 12-08-22"/>
    <x v="0"/>
  </r>
  <r>
    <n v="80061666"/>
    <d v="2022-08-18T00:00:00"/>
    <x v="11"/>
    <n v="1810"/>
    <s v="Entregas del 08 al 12-08-22"/>
    <x v="0"/>
  </r>
  <r>
    <n v="80061666"/>
    <d v="2022-08-18T00:00:00"/>
    <x v="2"/>
    <n v="470"/>
    <s v="Entregas del 08 al 12-08-22"/>
    <x v="1"/>
  </r>
  <r>
    <n v="80061666"/>
    <d v="2022-08-18T00:00:00"/>
    <x v="12"/>
    <n v="150"/>
    <s v="Entregas del 08 al 12-08-22"/>
    <x v="2"/>
  </r>
  <r>
    <n v="80061666"/>
    <d v="2022-08-18T00:00:00"/>
    <x v="4"/>
    <n v="180"/>
    <s v="Entregas del 08 al 12-08-22"/>
    <x v="1"/>
  </r>
  <r>
    <n v="80061666"/>
    <d v="2022-08-18T00:00:00"/>
    <x v="7"/>
    <n v="210"/>
    <s v="Entregas del 08 al 12-08-22"/>
    <x v="0"/>
  </r>
  <r>
    <n v="80061666"/>
    <d v="2022-08-18T00:00:00"/>
    <x v="8"/>
    <n v="130"/>
    <s v="Entregas del 08 al 12-08-22"/>
    <x v="1"/>
  </r>
  <r>
    <n v="80061666"/>
    <d v="2022-08-18T00:00:00"/>
    <x v="9"/>
    <n v="30"/>
    <s v="Entregas del 08 al 12-08-22"/>
    <x v="0"/>
  </r>
  <r>
    <m/>
    <d v="2022-08-22T00:00:00"/>
    <x v="6"/>
    <n v="990"/>
    <s v="Entregas del 15 al 19-08-22"/>
    <x v="0"/>
  </r>
  <r>
    <m/>
    <d v="2022-08-22T00:00:00"/>
    <x v="2"/>
    <n v="100"/>
    <s v="Entregas del 15 al 19-08-22"/>
    <x v="1"/>
  </r>
  <r>
    <m/>
    <d v="2022-08-22T00:00:00"/>
    <x v="12"/>
    <n v="150"/>
    <s v="Entregas del 15 al 19-08-22"/>
    <x v="1"/>
  </r>
  <r>
    <m/>
    <d v="2022-08-22T00:00:00"/>
    <x v="7"/>
    <n v="1645"/>
    <s v="Entregas del 15 al 19-08-22"/>
    <x v="0"/>
  </r>
  <r>
    <m/>
    <d v="2022-08-22T00:00:00"/>
    <x v="15"/>
    <n v="120"/>
    <s v="Entregas del 15 al 19-08-22"/>
    <x v="0"/>
  </r>
  <r>
    <m/>
    <d v="2022-08-22T00:00:00"/>
    <x v="16"/>
    <n v="510"/>
    <s v="Entregas del 15 al 19-08-22"/>
    <x v="0"/>
  </r>
  <r>
    <m/>
    <d v="2022-08-22T00:00:00"/>
    <x v="8"/>
    <n v="120"/>
    <s v="Entregas del 15 al 19-08-22"/>
    <x v="1"/>
  </r>
  <r>
    <m/>
    <d v="2022-08-22T00:00:00"/>
    <x v="17"/>
    <n v="200"/>
    <s v="Entregas del 15 al 19-08-22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38754"/>
    <d v="2021-08-31T00:00:00"/>
    <x v="0"/>
    <n v="270"/>
    <s v="23-08-21 al 27-08-21"/>
  </r>
  <r>
    <n v="80038754"/>
    <d v="2021-08-31T00:00:00"/>
    <x v="1"/>
    <n v="1150"/>
    <s v="23-08-21 al 27-08-21"/>
  </r>
  <r>
    <n v="80038754"/>
    <d v="2021-08-31T00:00:00"/>
    <x v="2"/>
    <n v="360"/>
    <s v="23-08-21 al 27-08-21"/>
  </r>
  <r>
    <n v="80038754"/>
    <d v="2021-08-31T00:00:00"/>
    <x v="3"/>
    <n v="200"/>
    <s v="23-08-21 al 27-08-21"/>
  </r>
  <r>
    <n v="80038754"/>
    <d v="2021-08-31T00:00:00"/>
    <x v="4"/>
    <n v="280"/>
    <s v="23-08-21 al 27-08-21"/>
  </r>
  <r>
    <n v="80038754"/>
    <d v="2021-08-31T00:00:00"/>
    <x v="5"/>
    <n v="370"/>
    <s v="23-08-21 al 27-08-21"/>
  </r>
  <r>
    <n v="80038754"/>
    <d v="2021-08-31T00:00:00"/>
    <x v="6"/>
    <n v="110"/>
    <s v="23-08-21 al 27-08-21"/>
  </r>
  <r>
    <n v="80038754"/>
    <d v="2021-08-31T00:00:00"/>
    <x v="7"/>
    <n v="1"/>
    <s v="23-08-21 al 27-08-21"/>
  </r>
  <r>
    <n v="80039052"/>
    <d v="2021-09-09T00:00:00"/>
    <x v="8"/>
    <n v="470"/>
    <s v="30-08-21 al 03-09-21"/>
  </r>
  <r>
    <n v="80039052"/>
    <d v="2021-09-09T00:00:00"/>
    <x v="9"/>
    <n v="170"/>
    <s v="30-08-21 al 03-09-21"/>
  </r>
  <r>
    <n v="80039052"/>
    <d v="2021-09-09T00:00:00"/>
    <x v="1"/>
    <n v="400"/>
    <s v="30-08-21 al 03-09-21"/>
  </r>
  <r>
    <n v="80039052"/>
    <d v="2021-09-09T00:00:00"/>
    <x v="2"/>
    <n v="165"/>
    <s v="30-08-21 al 03-09-21"/>
  </r>
  <r>
    <n v="80039052"/>
    <d v="2021-09-09T00:00:00"/>
    <x v="10"/>
    <n v="1840"/>
    <s v="30-08-21 al 03-09-21"/>
  </r>
  <r>
    <n v="80039052"/>
    <d v="2021-09-09T00:00:00"/>
    <x v="0"/>
    <n v="660"/>
    <s v="30-08-21 al 03-09-21"/>
  </r>
  <r>
    <n v="80039232"/>
    <d v="2021-09-13T00:00:00"/>
    <x v="5"/>
    <n v="370"/>
    <s v="06-09-21 al 10-09-21"/>
  </r>
  <r>
    <n v="80039232"/>
    <d v="2021-09-13T00:00:00"/>
    <x v="1"/>
    <n v="375"/>
    <s v="06-09-21 al 10-09-21"/>
  </r>
  <r>
    <n v="80039232"/>
    <d v="2021-09-13T00:00:00"/>
    <x v="6"/>
    <n v="1050"/>
    <s v="06-09-21 al 10-09-21"/>
  </r>
  <r>
    <n v="80039232"/>
    <d v="2021-09-13T00:00:00"/>
    <x v="0"/>
    <n v="120"/>
    <s v="06-09-21 al 10-09-21"/>
  </r>
  <r>
    <n v="80039553"/>
    <d v="2021-09-17T00:00:00"/>
    <x v="10"/>
    <n v="1000"/>
    <s v="13-09-21 al 17-09-21"/>
  </r>
  <r>
    <n v="80039553"/>
    <d v="2021-09-17T00:00:00"/>
    <x v="11"/>
    <n v="990"/>
    <s v="13-09-21 al 17-09-21"/>
  </r>
  <r>
    <n v="80039553"/>
    <d v="2021-09-17T00:00:00"/>
    <x v="4"/>
    <n v="320"/>
    <s v="13-09-21 al 17-09-21"/>
  </r>
  <r>
    <n v="80039553"/>
    <d v="2021-09-17T00:00:00"/>
    <x v="12"/>
    <n v="500"/>
    <s v="13-09-21 al 17-09-21"/>
  </r>
  <r>
    <n v="80039553"/>
    <d v="2021-09-17T00:00:00"/>
    <x v="8"/>
    <n v="100"/>
    <s v="13-09-21 al 17-09-21"/>
  </r>
  <r>
    <n v="80039553"/>
    <d v="2021-09-17T00:00:00"/>
    <x v="2"/>
    <n v="180"/>
    <s v="13-09-21 al 17-09-21"/>
  </r>
  <r>
    <n v="80039553"/>
    <d v="2021-09-17T00:00:00"/>
    <x v="3"/>
    <n v="180"/>
    <s v="13-09-21 al 17-09-21"/>
  </r>
  <r>
    <n v="80039553"/>
    <d v="2021-09-17T00:00:00"/>
    <x v="6"/>
    <n v="700"/>
    <s v="13-09-21 al 17-09-21"/>
  </r>
  <r>
    <n v="80039553"/>
    <d v="2021-09-17T00:00:00"/>
    <x v="13"/>
    <n v="120"/>
    <s v="13-09-21 al 17-09-21"/>
  </r>
  <r>
    <n v="80039553"/>
    <d v="2021-09-17T00:00:00"/>
    <x v="1"/>
    <n v="345"/>
    <s v="13-09-21 al 17-09-21"/>
  </r>
  <r>
    <n v="80039553"/>
    <d v="2021-09-17T00:00:00"/>
    <x v="9"/>
    <n v="180"/>
    <s v="13-09-21 al 17-09-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80033172"/>
    <d v="2021-06-07T00:00:00"/>
    <x v="0"/>
    <n v="350"/>
    <s v="21-5-21 al 28-05-21"/>
  </r>
  <r>
    <n v="80033172"/>
    <d v="2021-06-07T00:00:00"/>
    <x v="1"/>
    <n v="500"/>
    <s v="21-5-21 al 28-05-21"/>
  </r>
  <r>
    <n v="80033172"/>
    <d v="2021-06-07T00:00:00"/>
    <x v="2"/>
    <n v="300"/>
    <s v="21-5-21 al 28-05-21"/>
  </r>
  <r>
    <n v="80033172"/>
    <d v="2021-06-07T00:00:00"/>
    <x v="3"/>
    <n v="405"/>
    <s v="21-5-21 al 28-05-21"/>
  </r>
  <r>
    <n v="80033259"/>
    <d v="2021-06-08T00:00:00"/>
    <x v="4"/>
    <n v="2080"/>
    <s v="31-05-21 al 04-06-21"/>
  </r>
  <r>
    <n v="80033259"/>
    <d v="2021-06-08T00:00:00"/>
    <x v="5"/>
    <n v="195"/>
    <s v="31-05-21 al 04-06-21"/>
  </r>
  <r>
    <n v="80033259"/>
    <d v="2021-06-08T00:00:00"/>
    <x v="6"/>
    <n v="1000"/>
    <s v="31-05-21 al 04-06-21"/>
  </r>
  <r>
    <n v="80033259"/>
    <d v="2021-06-08T00:00:00"/>
    <x v="7"/>
    <n v="1100"/>
    <s v="31-05-21 al 04-06-21"/>
  </r>
  <r>
    <n v="80033259"/>
    <d v="2021-06-08T00:00:00"/>
    <x v="0"/>
    <n v="350"/>
    <s v="31-05-21 al 04-06-21"/>
  </r>
  <r>
    <n v="80033259"/>
    <d v="2021-06-08T00:00:00"/>
    <x v="3"/>
    <n v="380"/>
    <s v="31-05-21 al 04-06-21"/>
  </r>
  <r>
    <n v="80033259"/>
    <d v="2021-06-08T00:00:00"/>
    <x v="8"/>
    <n v="50"/>
    <s v="31-05-21 al 04-06-21"/>
  </r>
  <r>
    <n v="800333524"/>
    <d v="2021-06-14T00:00:00"/>
    <x v="8"/>
    <n v="1400"/>
    <s v="07-06-21 al 11-06-21"/>
  </r>
  <r>
    <n v="800333524"/>
    <d v="2021-06-14T00:00:00"/>
    <x v="9"/>
    <n v="200"/>
    <s v="07-06-21 al 11-06-21"/>
  </r>
  <r>
    <n v="800333524"/>
    <d v="2021-06-14T00:00:00"/>
    <x v="7"/>
    <n v="400"/>
    <s v="07-06-21 al 11-06-21"/>
  </r>
  <r>
    <n v="800333524"/>
    <d v="2021-06-14T00:00:00"/>
    <x v="10"/>
    <n v="1050"/>
    <s v="07-06-21 al 11-06-21"/>
  </r>
  <r>
    <n v="800333524"/>
    <d v="2021-06-14T00:00:00"/>
    <x v="3"/>
    <n v="380"/>
    <s v="07-06-21 al 11-06-21"/>
  </r>
  <r>
    <n v="80034004"/>
    <d v="2021-06-22T00:00:00"/>
    <x v="2"/>
    <n v="300"/>
    <s v="14-06-21 al 18-06-2021"/>
  </r>
  <r>
    <n v="80034004"/>
    <d v="2021-06-22T00:00:00"/>
    <x v="1"/>
    <n v="450"/>
    <s v="14-06-21 al 18-06-2021"/>
  </r>
  <r>
    <n v="80034004"/>
    <d v="2021-06-22T00:00:00"/>
    <x v="8"/>
    <n v="645"/>
    <s v="14-06-21 al 18-06-2021"/>
  </r>
  <r>
    <n v="80034004"/>
    <d v="2021-06-22T00:00:00"/>
    <x v="7"/>
    <n v="1000"/>
    <s v="14-06-21 al 18-06-2021"/>
  </r>
  <r>
    <n v="80034004"/>
    <d v="2021-06-22T00:00:00"/>
    <x v="4"/>
    <n v="800"/>
    <s v="14-06-21 al 18-06-2021"/>
  </r>
  <r>
    <n v="80034004"/>
    <d v="2021-06-22T00:00:00"/>
    <x v="6"/>
    <n v="1000"/>
    <s v="14-06-21 al 18-06-2021"/>
  </r>
  <r>
    <n v="80034004"/>
    <d v="2021-06-22T00:00:00"/>
    <x v="5"/>
    <n v="170"/>
    <s v="14-06-21 al 18-06-2021"/>
  </r>
  <r>
    <n v="80034004"/>
    <d v="2021-06-22T00:00:00"/>
    <x v="0"/>
    <n v="350"/>
    <s v="14-06-21 al 18-06-2021"/>
  </r>
  <r>
    <n v="80034004"/>
    <d v="2021-06-22T00:00:00"/>
    <x v="3"/>
    <n v="320"/>
    <s v="14-06-21 al 18-06-202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30533"/>
    <d v="2021-04-26T00:00:00"/>
    <x v="0"/>
    <n v="580"/>
    <s v="19-4-21 al 23-04-21"/>
  </r>
  <r>
    <n v="80030533"/>
    <d v="2021-04-26T00:00:00"/>
    <x v="1"/>
    <n v="125"/>
    <s v="19-4-21 al 23-04-21"/>
  </r>
  <r>
    <n v="80030533"/>
    <d v="2021-04-26T00:00:00"/>
    <x v="2"/>
    <n v="350"/>
    <s v="19-4-21 al 23-04-21"/>
  </r>
  <r>
    <n v="80030533"/>
    <d v="2021-04-26T00:00:00"/>
    <x v="3"/>
    <n v="355"/>
    <s v="19-4-21 al 23-04-21"/>
  </r>
  <r>
    <n v="80031294"/>
    <d v="2021-05-06T00:00:00"/>
    <x v="0"/>
    <n v="120"/>
    <s v="26-04-12 al 30-04-21"/>
  </r>
  <r>
    <n v="80031294"/>
    <d v="2021-05-06T00:00:00"/>
    <x v="4"/>
    <n v="200"/>
    <s v="26-04-12 al 30-04-21"/>
  </r>
  <r>
    <n v="80031294"/>
    <d v="2021-05-06T00:00:00"/>
    <x v="5"/>
    <n v="150"/>
    <s v="26-04-12 al 30-04-21"/>
  </r>
  <r>
    <n v="80031294"/>
    <d v="2021-05-06T00:00:00"/>
    <x v="6"/>
    <n v="1000"/>
    <s v="26-04-12 al 30-04-21"/>
  </r>
  <r>
    <n v="80031294"/>
    <d v="2021-05-06T00:00:00"/>
    <x v="3"/>
    <n v="300"/>
    <s v="26-04-12 al 30-04-21"/>
  </r>
  <r>
    <n v="80031294"/>
    <d v="2021-05-06T00:00:00"/>
    <x v="7"/>
    <n v="1910"/>
    <s v="26-04-12 al 30-04-21"/>
  </r>
  <r>
    <n v="80031477"/>
    <d v="2021-05-11T00:00:00"/>
    <x v="1"/>
    <n v="1400"/>
    <s v="03-05-21 al 07-05-21"/>
  </r>
  <r>
    <n v="80031477"/>
    <d v="2021-05-11T00:00:00"/>
    <x v="8"/>
    <n v="1000"/>
    <s v="03-05-21 al 07-05-21"/>
  </r>
  <r>
    <n v="80031477"/>
    <d v="2021-05-11T00:00:00"/>
    <x v="9"/>
    <n v="400"/>
    <s v="03-05-21 al 07-05-21"/>
  </r>
  <r>
    <n v="80031477"/>
    <d v="2021-05-11T00:00:00"/>
    <x v="2"/>
    <n v="350"/>
    <s v="03-05-21 al 07-05-21"/>
  </r>
  <r>
    <n v="80031477"/>
    <d v="2021-05-11T00:00:00"/>
    <x v="3"/>
    <n v="350"/>
    <s v="03-05-21 al 07-05-21"/>
  </r>
  <r>
    <n v="80031901"/>
    <d v="2021-05-18T00:00:00"/>
    <x v="10"/>
    <n v="1010"/>
    <s v="10-05-21 al 14-05-21"/>
  </r>
  <r>
    <n v="80031901"/>
    <d v="2021-05-18T00:00:00"/>
    <x v="1"/>
    <n v="665"/>
    <s v="10-05-21 al 14-05-21"/>
  </r>
  <r>
    <n v="80031901"/>
    <d v="2021-05-18T00:00:00"/>
    <x v="7"/>
    <n v="900"/>
    <s v="10-05-21 al 14-05-21"/>
  </r>
  <r>
    <n v="80031901"/>
    <d v="2021-05-18T00:00:00"/>
    <x v="5"/>
    <n v="145"/>
    <s v="10-05-21 al 14-05-21"/>
  </r>
  <r>
    <n v="80031901"/>
    <d v="2021-05-18T00:00:00"/>
    <x v="6"/>
    <n v="1000"/>
    <s v="10-05-21 al 14-05-21"/>
  </r>
  <r>
    <n v="80031901"/>
    <d v="2021-05-18T00:00:00"/>
    <x v="3"/>
    <n v="350"/>
    <s v="10-05-21 al 14-05-21"/>
  </r>
  <r>
    <n v="80032171"/>
    <d v="2021-05-20T00:00:00"/>
    <x v="1"/>
    <n v="105"/>
    <s v="17-5-21 al 21-5-21"/>
  </r>
  <r>
    <n v="80032171"/>
    <d v="2021-05-20T00:00:00"/>
    <x v="8"/>
    <n v="950"/>
    <s v="17-5-21 al 21-5-21"/>
  </r>
  <r>
    <n v="80032171"/>
    <d v="2021-05-20T00:00:00"/>
    <x v="9"/>
    <n v="200"/>
    <s v="17-5-21 al 21-5-21"/>
  </r>
  <r>
    <n v="80032171"/>
    <d v="2021-05-20T00:00:00"/>
    <x v="6"/>
    <n v="505"/>
    <s v="17-5-21 al 21-5-21"/>
  </r>
  <r>
    <n v="80032171"/>
    <d v="2021-05-20T00:00:00"/>
    <x v="3"/>
    <n v="290"/>
    <s v="17-5-21 al 21-5-21"/>
  </r>
  <r>
    <n v="80032171"/>
    <d v="2021-05-20T00:00:00"/>
    <x v="5"/>
    <n v="70"/>
    <s v="17-5-21 al 21-5-2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80028913"/>
    <d v="2021-03-30T00:00:00"/>
    <x v="0"/>
    <n v="295"/>
    <s v="22-03-21 al 26-03-21"/>
  </r>
  <r>
    <n v="80028913"/>
    <d v="2021-03-30T00:00:00"/>
    <x v="1"/>
    <n v="350"/>
    <s v="22-03-21 al 26-03-21"/>
  </r>
  <r>
    <n v="80028913"/>
    <d v="2021-03-30T00:00:00"/>
    <x v="2"/>
    <n v="450"/>
    <s v="22-03-21 al 26-03-21"/>
  </r>
  <r>
    <n v="80028913"/>
    <d v="2021-03-30T00:00:00"/>
    <x v="3"/>
    <n v="210"/>
    <s v="22-03-21 al 26-03-21"/>
  </r>
  <r>
    <n v="80028913"/>
    <d v="2021-03-30T00:00:00"/>
    <x v="4"/>
    <n v="185"/>
    <s v="22-03-21 al 26-03-21"/>
  </r>
  <r>
    <n v="80028913"/>
    <d v="2021-03-30T00:00:00"/>
    <x v="5"/>
    <n v="125"/>
    <s v="22-03-21 al 26-03-21"/>
  </r>
  <r>
    <n v="80029357"/>
    <d v="2021-04-07T00:00:00"/>
    <x v="6"/>
    <n v="145"/>
    <s v="29-03-21 al 01-04-21"/>
  </r>
  <r>
    <n v="80029357"/>
    <d v="2021-04-07T00:00:00"/>
    <x v="2"/>
    <n v="175"/>
    <s v="29-03-21 al 01-04-21"/>
  </r>
  <r>
    <n v="80029357"/>
    <d v="2021-04-07T00:00:00"/>
    <x v="7"/>
    <n v="650"/>
    <s v="29-03-21 al 01-04-21"/>
  </r>
  <r>
    <n v="80029357"/>
    <d v="2021-04-07T00:00:00"/>
    <x v="8"/>
    <n v="400"/>
    <s v="29-03-21 al 01-04-21"/>
  </r>
  <r>
    <n v="80029357"/>
    <d v="2021-04-07T00:00:00"/>
    <x v="9"/>
    <n v="910"/>
    <s v="29-03-21 al 01-04-21"/>
  </r>
  <r>
    <n v="80029357"/>
    <d v="2021-04-07T00:00:00"/>
    <x v="10"/>
    <n v="1530"/>
    <s v="29-03-21 al 01-04-21"/>
  </r>
  <r>
    <n v="80029357"/>
    <d v="2021-04-07T00:00:00"/>
    <x v="0"/>
    <n v="120"/>
    <s v="29-03-21 al 01-04-21"/>
  </r>
  <r>
    <n v="80029624"/>
    <d v="2021-04-13T00:00:00"/>
    <x v="6"/>
    <n v="1415"/>
    <s v="5-4-21 al 9-4-21"/>
  </r>
  <r>
    <n v="80029624"/>
    <d v="2021-04-13T00:00:00"/>
    <x v="10"/>
    <n v="1270"/>
    <s v="5-4-21 al 9-4-21"/>
  </r>
  <r>
    <n v="80029624"/>
    <d v="2021-04-13T00:00:00"/>
    <x v="7"/>
    <n v="185"/>
    <s v="5-4-21 al 9-4-21"/>
  </r>
  <r>
    <n v="80029624"/>
    <d v="2021-04-13T00:00:00"/>
    <x v="1"/>
    <n v="350"/>
    <s v="5-4-21 al 9-4-21"/>
  </r>
  <r>
    <n v="80029624"/>
    <d v="2021-04-13T00:00:00"/>
    <x v="11"/>
    <n v="1050"/>
    <s v="5-4-21 al 9-4-21"/>
  </r>
  <r>
    <n v="80029624"/>
    <d v="2021-04-13T00:00:00"/>
    <x v="4"/>
    <n v="200"/>
    <s v="5-4-21 al 9-4-21"/>
  </r>
  <r>
    <n v="80029624"/>
    <d v="2021-04-13T00:00:00"/>
    <x v="5"/>
    <n v="155"/>
    <s v="5-4-21 al 9-4-21"/>
  </r>
  <r>
    <n v="80029624"/>
    <d v="2021-04-13T00:00:00"/>
    <x v="0"/>
    <n v="420"/>
    <s v="5-4-21 al 9-4-21"/>
  </r>
  <r>
    <n v="80029624"/>
    <d v="2021-04-13T00:00:00"/>
    <x v="9"/>
    <n v="100"/>
    <s v="5-4-21 al 9-4-21"/>
  </r>
  <r>
    <n v="80029624"/>
    <d v="2021-04-13T00:00:00"/>
    <x v="12"/>
    <n v="150"/>
    <s v="5-4-21 al 9-4-21"/>
  </r>
  <r>
    <n v="80029624"/>
    <d v="2021-04-13T00:00:00"/>
    <x v="13"/>
    <n v="150"/>
    <s v="5-4-21 al 9-4-21"/>
  </r>
  <r>
    <n v="80029624"/>
    <d v="2021-04-13T00:00:00"/>
    <x v="14"/>
    <n v="1050"/>
    <s v="5-4-21 al 9-4-21"/>
  </r>
  <r>
    <n v="80029888"/>
    <d v="2021-04-19T00:00:00"/>
    <x v="7"/>
    <n v="1550"/>
    <s v="12-04-21 al 16-04-21"/>
  </r>
  <r>
    <n v="80029888"/>
    <d v="2021-04-19T00:00:00"/>
    <x v="14"/>
    <n v="750"/>
    <s v="12-04-21 al 16-04-21"/>
  </r>
  <r>
    <n v="80029888"/>
    <d v="2021-04-19T00:00:00"/>
    <x v="3"/>
    <n v="400"/>
    <s v="12-04-21 al 16-04-21"/>
  </r>
  <r>
    <n v="80029888"/>
    <d v="2021-04-19T00:00:00"/>
    <x v="0"/>
    <n v="355"/>
    <s v="12-04-21 al 16-04-21"/>
  </r>
  <r>
    <n v="80029888"/>
    <d v="2021-04-19T00:00:00"/>
    <x v="5"/>
    <n v="90"/>
    <s v="12-04-21 al 16-04-2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n v="80027074"/>
    <d v="2021-03-01T00:00:00"/>
    <x v="0"/>
    <n v="200"/>
    <s v="22-2-21 al 26-02-21"/>
  </r>
  <r>
    <n v="80027074"/>
    <d v="2021-03-01T00:00:00"/>
    <x v="1"/>
    <n v="350"/>
    <s v="22-2-21 al 26-02-21"/>
  </r>
  <r>
    <n v="80027074"/>
    <d v="2021-03-01T00:00:00"/>
    <x v="2"/>
    <n v="1000"/>
    <s v="22-2-21 al 26-02-21"/>
  </r>
  <r>
    <n v="80027074"/>
    <d v="2021-03-01T00:00:00"/>
    <x v="3"/>
    <n v="220"/>
    <s v="22-2-21 al 26-02-21"/>
  </r>
  <r>
    <n v="80027074"/>
    <d v="2021-03-01T00:00:00"/>
    <x v="4"/>
    <n v="150"/>
    <s v="22-2-21 al 26-02-21"/>
  </r>
  <r>
    <n v="80027074"/>
    <d v="2021-03-01T00:00:00"/>
    <x v="5"/>
    <n v="606"/>
    <s v="22-2-21 al 26-02-21"/>
  </r>
  <r>
    <n v="80027074"/>
    <d v="2021-03-01T00:00:00"/>
    <x v="6"/>
    <n v="100"/>
    <s v="22-2-21 al 26-02-21"/>
  </r>
  <r>
    <n v="80027074"/>
    <d v="2021-03-01T00:00:00"/>
    <x v="7"/>
    <n v="210"/>
    <s v="22-2-21 al 26-02-21"/>
  </r>
  <r>
    <n v="80027074"/>
    <d v="2021-03-01T00:00:00"/>
    <x v="8"/>
    <n v="520"/>
    <s v="22-2-21 al 26-02-21"/>
  </r>
  <r>
    <n v="80027463"/>
    <d v="2021-03-09T00:00:00"/>
    <x v="9"/>
    <n v="360"/>
    <s v="01-03-21 al 05-03-21"/>
  </r>
  <r>
    <n v="80027463"/>
    <d v="2021-03-09T00:00:00"/>
    <x v="0"/>
    <n v="105"/>
    <s v="01-03-21 al 05-03-21"/>
  </r>
  <r>
    <n v="80027463"/>
    <d v="2021-03-09T00:00:00"/>
    <x v="2"/>
    <n v="1610"/>
    <s v="01-03-21 al 05-03-21"/>
  </r>
  <r>
    <n v="80027463"/>
    <d v="2021-03-09T00:00:00"/>
    <x v="3"/>
    <n v="265"/>
    <s v="01-03-21 al 05-03-21"/>
  </r>
  <r>
    <n v="80027463"/>
    <d v="2021-03-09T00:00:00"/>
    <x v="4"/>
    <n v="615"/>
    <s v="01-03-21 al 05-03-21"/>
  </r>
  <r>
    <n v="80027463"/>
    <d v="2021-03-09T00:00:00"/>
    <x v="6"/>
    <n v="130"/>
    <s v="01-03-21 al 05-03-21"/>
  </r>
  <r>
    <n v="80027463"/>
    <d v="2021-03-09T00:00:00"/>
    <x v="10"/>
    <n v="1400"/>
    <s v="01-03-21 al 05-03-21"/>
  </r>
  <r>
    <n v="80027463"/>
    <d v="2021-03-09T00:00:00"/>
    <x v="7"/>
    <n v="750"/>
    <s v="01-03-21 al 05-03-21"/>
  </r>
  <r>
    <n v="80027463"/>
    <d v="2021-03-09T00:00:00"/>
    <x v="11"/>
    <n v="200"/>
    <s v="01-03-21 al 05-03-21"/>
  </r>
  <r>
    <n v="80027463"/>
    <d v="2021-03-09T00:00:00"/>
    <x v="12"/>
    <n v="200"/>
    <s v="01-03-21 al 05-03-21"/>
  </r>
  <r>
    <n v="80027808"/>
    <d v="2021-03-16T00:00:00"/>
    <x v="0"/>
    <n v="105"/>
    <s v="08-03-21 al 12-03-21"/>
  </r>
  <r>
    <n v="80027808"/>
    <d v="2021-03-16T00:00:00"/>
    <x v="1"/>
    <n v="350"/>
    <s v="08-03-21 al 12-03-21"/>
  </r>
  <r>
    <n v="80027808"/>
    <d v="2021-03-16T00:00:00"/>
    <x v="13"/>
    <n v="930"/>
    <s v="08-03-21 al 12-03-21"/>
  </r>
  <r>
    <n v="80027808"/>
    <d v="2021-03-16T00:00:00"/>
    <x v="3"/>
    <n v="260"/>
    <s v="08-03-21 al 12-03-21"/>
  </r>
  <r>
    <n v="80027808"/>
    <d v="2021-03-16T00:00:00"/>
    <x v="4"/>
    <n v="150"/>
    <s v="08-03-21 al 12-03-21"/>
  </r>
  <r>
    <n v="80027808"/>
    <d v="2021-03-16T00:00:00"/>
    <x v="10"/>
    <n v="575"/>
    <s v="08-03-21 al 12-03-21"/>
  </r>
  <r>
    <n v="80027808"/>
    <d v="2021-03-16T00:00:00"/>
    <x v="14"/>
    <n v="1000"/>
    <s v="08-03-21 al 12-03-21"/>
  </r>
  <r>
    <n v="80028120"/>
    <d v="2021-03-22T00:00:00"/>
    <x v="7"/>
    <n v="1070"/>
    <s v="15-03-21 al 19-03-21"/>
  </r>
  <r>
    <n v="80028120"/>
    <d v="2021-03-22T00:00:00"/>
    <x v="6"/>
    <n v="135"/>
    <s v="15-03-21 al 19-03-21"/>
  </r>
  <r>
    <n v="80028120"/>
    <d v="2021-03-22T00:00:00"/>
    <x v="14"/>
    <n v="1000"/>
    <s v="15-03-21 al 19-03-21"/>
  </r>
  <r>
    <n v="80028120"/>
    <d v="2021-03-22T00:00:00"/>
    <x v="9"/>
    <n v="250"/>
    <s v="15-03-21 al 19-03-21"/>
  </r>
  <r>
    <n v="80028120"/>
    <d v="2021-03-22T00:00:00"/>
    <x v="2"/>
    <n v="230"/>
    <s v="15-03-21 al 19-03-21"/>
  </r>
  <r>
    <n v="80028120"/>
    <d v="2021-03-22T00:00:00"/>
    <x v="10"/>
    <n v="110"/>
    <s v="15-03-21 al 19-03-21"/>
  </r>
  <r>
    <n v="80028120"/>
    <d v="2021-03-22T00:00:00"/>
    <x v="0"/>
    <n v="320"/>
    <s v="15-03-21 al 19-03-21"/>
  </r>
  <r>
    <n v="80028120"/>
    <d v="2021-03-22T00:00:00"/>
    <x v="12"/>
    <n v="200"/>
    <s v="15-03-21 al 19-03-21"/>
  </r>
  <r>
    <n v="80028120"/>
    <d v="2021-03-22T00:00:00"/>
    <x v="4"/>
    <n v="345"/>
    <s v="15-03-21 al 19-03-21"/>
  </r>
  <r>
    <n v="80028120"/>
    <d v="2021-03-22T00:00:00"/>
    <x v="3"/>
    <n v="260"/>
    <s v="15-03-21 al 19-03-21"/>
  </r>
  <r>
    <m/>
    <m/>
    <x v="15"/>
    <n v="40"/>
    <s v="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">
  <r>
    <n v="80023718"/>
    <d v="2021-01-07T00:00:00"/>
    <x v="0"/>
    <n v="150"/>
    <s v="21-12-20 al 25-12-20"/>
  </r>
  <r>
    <n v="80023718"/>
    <d v="2021-01-07T00:00:00"/>
    <x v="1"/>
    <n v="1595"/>
    <s v="21-12-20 al 25-12-20"/>
  </r>
  <r>
    <n v="80023718"/>
    <d v="2021-01-07T00:00:00"/>
    <x v="2"/>
    <n v="265"/>
    <s v="21-12-20 al 25-12-20"/>
  </r>
  <r>
    <n v="80023718"/>
    <d v="2021-01-07T00:00:00"/>
    <x v="3"/>
    <n v="100"/>
    <s v="21-12-20 al 25-12-20"/>
  </r>
  <r>
    <n v="80023718"/>
    <d v="2021-01-07T00:00:00"/>
    <x v="4"/>
    <n v="140"/>
    <s v="21-12-20 al 25-12-20"/>
  </r>
  <r>
    <n v="80023722"/>
    <d v="2021-01-07T00:00:00"/>
    <x v="5"/>
    <n v="330"/>
    <s v="28-12-20 al 31-12-20"/>
  </r>
  <r>
    <n v="80023722"/>
    <d v="2021-01-07T00:00:00"/>
    <x v="0"/>
    <n v="105"/>
    <s v="28-12-20 al 31-12-20"/>
  </r>
  <r>
    <n v="80023722"/>
    <d v="2021-01-07T00:00:00"/>
    <x v="6"/>
    <n v="350"/>
    <s v="28-12-20 al 31-12-20"/>
  </r>
  <r>
    <n v="80023722"/>
    <d v="2021-01-07T00:00:00"/>
    <x v="2"/>
    <n v="230"/>
    <s v="28-12-20 al 31-12-20"/>
  </r>
  <r>
    <n v="80023722"/>
    <d v="2021-01-07T00:00:00"/>
    <x v="3"/>
    <n v="510"/>
    <s v="28-12-20 al 31-12-20"/>
  </r>
  <r>
    <n v="80023722"/>
    <d v="2021-01-07T00:00:00"/>
    <x v="7"/>
    <n v="200"/>
    <s v="28-12-20 al 31-12-20"/>
  </r>
  <r>
    <n v="80023722"/>
    <d v="2021-01-07T00:00:00"/>
    <x v="8"/>
    <n v="1400"/>
    <s v="28-12-20 al 31-12-20"/>
  </r>
  <r>
    <n v="80023722"/>
    <d v="2021-01-07T00:00:00"/>
    <x v="9"/>
    <n v="1000"/>
    <s v="28-12-20 al 31-12-20"/>
  </r>
  <r>
    <n v="80023899"/>
    <d v="2021-01-14T00:00:00"/>
    <x v="2"/>
    <n v="120"/>
    <s v="04-01-21 al 08-01-21"/>
  </r>
  <r>
    <n v="80023899"/>
    <d v="2021-01-14T00:00:00"/>
    <x v="3"/>
    <n v="85"/>
    <s v="04-01-21 al 08-01-21"/>
  </r>
  <r>
    <n v="80023899"/>
    <d v="2021-01-14T00:00:00"/>
    <x v="4"/>
    <n v="170"/>
    <s v="04-01-21 al 08-01-21"/>
  </r>
  <r>
    <n v="80023899"/>
    <d v="2021-01-14T00:00:00"/>
    <x v="8"/>
    <n v="670"/>
    <s v="04-01-21 al 08-01-21"/>
  </r>
  <r>
    <n v="80023899"/>
    <d v="2021-01-14T00:00:00"/>
    <x v="10"/>
    <n v="2000"/>
    <s v="04-01-21 al 08-01-21"/>
  </r>
  <r>
    <n v="80023931"/>
    <d v="2021-01-14T00:00:00"/>
    <x v="11"/>
    <n v="340"/>
    <s v="11-01-21 al 15-01-21"/>
  </r>
  <r>
    <n v="80023931"/>
    <d v="2021-01-14T00:00:00"/>
    <x v="12"/>
    <n v="1030"/>
    <s v="11-01-21 al 15-01-21"/>
  </r>
  <r>
    <n v="80023931"/>
    <d v="2021-01-14T00:00:00"/>
    <x v="3"/>
    <n v="520"/>
    <s v="11-01-21 al 15-01-21"/>
  </r>
  <r>
    <n v="80023931"/>
    <d v="2021-01-14T00:00:00"/>
    <x v="7"/>
    <n v="500"/>
    <s v="11-01-21 al 15-01-21"/>
  </r>
  <r>
    <n v="80023931"/>
    <d v="2021-01-14T00:00:00"/>
    <x v="2"/>
    <n v="420"/>
    <s v="11-01-21 al 15-01-21"/>
  </r>
  <r>
    <n v="80023931"/>
    <d v="2021-01-14T00:00:00"/>
    <x v="0"/>
    <n v="195"/>
    <s v="11-01-21 al 15-01-21"/>
  </r>
  <r>
    <n v="80023931"/>
    <d v="2021-01-14T00:00:00"/>
    <x v="6"/>
    <n v="350"/>
    <s v="11-01-21 al 15-01-21"/>
  </r>
  <r>
    <n v="80023931"/>
    <d v="2021-01-14T00:00:00"/>
    <x v="9"/>
    <n v="2100"/>
    <s v="11-01-21 al 15-01-21"/>
  </r>
  <r>
    <n v="80023931"/>
    <d v="2021-01-14T00:00:00"/>
    <x v="5"/>
    <n v="280"/>
    <s v="11-01-21 al 15-01-21"/>
  </r>
  <r>
    <n v="80024164"/>
    <d v="2021-01-19T00:00:00"/>
    <x v="9"/>
    <n v="765"/>
    <d v="2021-01-18T00:00:00"/>
  </r>
  <r>
    <n v="80024164"/>
    <d v="2021-01-19T00:00:00"/>
    <x v="10"/>
    <n v="900"/>
    <d v="2021-01-18T00:00:00"/>
  </r>
  <r>
    <n v="80024164"/>
    <d v="2021-01-19T00:00:00"/>
    <x v="1"/>
    <n v="1300"/>
    <d v="2021-01-18T00:00:00"/>
  </r>
  <r>
    <n v="80024164"/>
    <d v="2021-01-19T00:00:00"/>
    <x v="3"/>
    <n v="100"/>
    <d v="2021-01-18T00:00:00"/>
  </r>
  <r>
    <n v="80024164"/>
    <d v="2021-01-19T00:00:00"/>
    <x v="2"/>
    <n v="120"/>
    <d v="2021-01-18T00:00:00"/>
  </r>
  <r>
    <n v="80024164"/>
    <d v="2021-01-19T00:00:00"/>
    <x v="11"/>
    <n v="150"/>
    <d v="2021-01-18T00:00:00"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">
  <r>
    <n v="80021350"/>
    <d v="2020-12-14T00:00:00"/>
    <x v="0"/>
    <n v="400"/>
    <s v="19-10-20 AL 23-10 20"/>
  </r>
  <r>
    <n v="80021350"/>
    <d v="2020-12-14T00:00:00"/>
    <x v="1"/>
    <n v="1000"/>
    <s v="19-10-20 AL 23-10 20"/>
  </r>
  <r>
    <n v="80021350"/>
    <d v="2020-12-14T00:00:00"/>
    <x v="2"/>
    <n v="260"/>
    <s v="19-10-20 AL 23-10 20"/>
  </r>
  <r>
    <n v="80021350"/>
    <d v="2020-12-14T00:00:00"/>
    <x v="3"/>
    <n v="175"/>
    <s v="19-10-20 AL 23-10 20"/>
  </r>
  <r>
    <n v="80021350"/>
    <d v="2020-12-14T00:00:00"/>
    <x v="4"/>
    <n v="550"/>
    <s v="19-10-20 AL 23-10 20"/>
  </r>
  <r>
    <n v="80021350"/>
    <d v="2020-12-14T00:00:00"/>
    <x v="5"/>
    <n v="175"/>
    <s v="19-10-20 AL 23-10 20"/>
  </r>
  <r>
    <n v="80021350"/>
    <d v="2020-12-14T00:00:00"/>
    <x v="6"/>
    <n v="280"/>
    <s v="19-10-20 AL 23-10 20"/>
  </r>
  <r>
    <n v="80021350"/>
    <d v="2020-12-14T00:00:00"/>
    <x v="7"/>
    <n v="590"/>
    <s v="19-10-20 AL 23-10 20"/>
  </r>
  <r>
    <n v="80021324"/>
    <d v="2020-12-11T00:00:00"/>
    <x v="6"/>
    <n v="1000"/>
    <s v="26-10-20 AL 31-10-20"/>
  </r>
  <r>
    <n v="80021324"/>
    <d v="2020-12-11T00:00:00"/>
    <x v="5"/>
    <n v="200"/>
    <s v="26-10-20 AL 31-10-20"/>
  </r>
  <r>
    <n v="80021324"/>
    <d v="2020-12-11T00:00:00"/>
    <x v="2"/>
    <n v="300"/>
    <s v="26-10-20 AL 31-10-20"/>
  </r>
  <r>
    <n v="80021324"/>
    <d v="2020-12-11T00:00:00"/>
    <x v="3"/>
    <n v="200"/>
    <s v="26-10-20 AL 31-10-20"/>
  </r>
  <r>
    <n v="80021324"/>
    <d v="2020-12-11T00:00:00"/>
    <x v="8"/>
    <n v="700"/>
    <s v="26-10-20 AL 31-10-20"/>
  </r>
  <r>
    <n v="80021324"/>
    <d v="2020-12-11T00:00:00"/>
    <x v="9"/>
    <n v="2305"/>
    <s v="26-10-20 AL 31-10-20"/>
  </r>
  <r>
    <n v="80021324"/>
    <d v="2020-12-11T00:00:00"/>
    <x v="0"/>
    <n v="100"/>
    <s v="26-10-20 AL 31-10-20"/>
  </r>
  <r>
    <n v="80021324"/>
    <d v="2020-12-11T00:00:00"/>
    <x v="10"/>
    <n v="100"/>
    <s v="26-10-20 AL 31-10-20"/>
  </r>
  <r>
    <n v="80021324"/>
    <d v="2020-12-11T00:00:00"/>
    <x v="4"/>
    <n v="165"/>
    <s v="26-10-20 AL 31-10-20"/>
  </r>
  <r>
    <n v="80021325"/>
    <d v="2020-12-11T00:00:00"/>
    <x v="8"/>
    <n v="1510"/>
    <s v="02-11-20 AL 06-11-20"/>
  </r>
  <r>
    <n v="80021325"/>
    <d v="2020-12-11T00:00:00"/>
    <x v="11"/>
    <n v="380"/>
    <s v="02-11-20 AL 06-11-20"/>
  </r>
  <r>
    <n v="80021325"/>
    <d v="2020-12-11T00:00:00"/>
    <x v="10"/>
    <n v="1250"/>
    <s v="02-11-20 AL 06-11-20"/>
  </r>
  <r>
    <n v="80021325"/>
    <d v="2020-12-11T00:00:00"/>
    <x v="6"/>
    <n v="730"/>
    <s v="02-11-20 AL 06-11-20"/>
  </r>
  <r>
    <n v="80021325"/>
    <d v="2020-12-11T00:00:00"/>
    <x v="12"/>
    <n v="350"/>
    <s v="02-11-20 AL 06-11-20"/>
  </r>
  <r>
    <n v="80021325"/>
    <d v="2020-12-11T00:00:00"/>
    <x v="3"/>
    <n v="125"/>
    <s v="02-11-20 AL 06-11-20"/>
  </r>
  <r>
    <n v="80021325"/>
    <d v="2020-12-11T00:00:00"/>
    <x v="2"/>
    <n v="250"/>
    <s v="02-11-20 AL 06-11-20"/>
  </r>
  <r>
    <n v="80021325"/>
    <d v="2020-12-11T00:00:00"/>
    <x v="4"/>
    <n v="100"/>
    <s v="02-11-20 AL 06-11-20"/>
  </r>
  <r>
    <n v="80021543"/>
    <d v="2020-12-17T00:00:00"/>
    <x v="10"/>
    <n v="1505"/>
    <s v="09-11-20 AL 13-11-20"/>
  </r>
  <r>
    <n v="80021543"/>
    <d v="2020-12-17T00:00:00"/>
    <x v="8"/>
    <n v="700"/>
    <s v="09-11-20 AL 13-11-20"/>
  </r>
  <r>
    <n v="80021543"/>
    <d v="2020-12-17T00:00:00"/>
    <x v="3"/>
    <n v="650"/>
    <s v="09-11-20 AL 13-11-20"/>
  </r>
  <r>
    <n v="80021543"/>
    <d v="2020-12-17T00:00:00"/>
    <x v="9"/>
    <n v="500"/>
    <s v="09-11-20 AL 13-11-20"/>
  </r>
  <r>
    <n v="80021543"/>
    <d v="2020-12-17T00:00:00"/>
    <x v="11"/>
    <n v="230"/>
    <s v="09-11-20 AL 13-11-20"/>
  </r>
  <r>
    <n v="80021543"/>
    <d v="2020-12-17T00:00:00"/>
    <x v="12"/>
    <n v="350"/>
    <s v="09-11-20 AL 13-11-20"/>
  </r>
  <r>
    <n v="80021543"/>
    <d v="2020-12-17T00:00:00"/>
    <x v="6"/>
    <n v="1900"/>
    <s v="09-11-20 AL 13-11-20"/>
  </r>
  <r>
    <n v="80021753"/>
    <d v="2020-12-21T00:00:00"/>
    <x v="2"/>
    <n v="220"/>
    <d v="2020-12-16T00:00:00"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80019450"/>
    <d v="2020-10-26T00:00:00"/>
    <x v="0"/>
    <n v="855"/>
    <s v="19-10-20 AL 23-10 20"/>
  </r>
  <r>
    <n v="80019450"/>
    <d v="2020-10-26T00:00:00"/>
    <x v="1"/>
    <n v="450"/>
    <s v="19-10-20 AL 23-10 20"/>
  </r>
  <r>
    <n v="80019450"/>
    <d v="2020-10-26T00:00:00"/>
    <x v="2"/>
    <n v="1945"/>
    <s v="19-10-20 AL 23-10 20"/>
  </r>
  <r>
    <n v="80019450"/>
    <d v="2020-10-26T00:00:00"/>
    <x v="3"/>
    <n v="350"/>
    <s v="19-10-20 AL 23-10 20"/>
  </r>
  <r>
    <n v="80019450"/>
    <d v="2020-10-26T00:00:00"/>
    <x v="4"/>
    <n v="170"/>
    <s v="19-10-20 AL 23-10 20"/>
  </r>
  <r>
    <n v="80019450"/>
    <d v="2020-10-26T00:00:00"/>
    <x v="5"/>
    <n v="1360"/>
    <s v="19-10-20 AL 23-10 20"/>
  </r>
  <r>
    <n v="80019450"/>
    <d v="2020-10-26T00:00:00"/>
    <x v="6"/>
    <n v="300"/>
    <s v="19-10-20 AL 23-10 20"/>
  </r>
  <r>
    <n v="80019450"/>
    <d v="2020-10-26T00:00:00"/>
    <x v="7"/>
    <n v="40"/>
    <s v="19-10-20 AL 23-10 20"/>
  </r>
  <r>
    <n v="80020616"/>
    <d v="2020-11-05T00:00:00"/>
    <x v="7"/>
    <n v="2110"/>
    <s v="26-10-20 AL 31-10-20"/>
  </r>
  <r>
    <n v="80020616"/>
    <d v="2020-11-05T00:00:00"/>
    <x v="0"/>
    <n v="600"/>
    <s v="26-10-20 AL 31-10-20"/>
  </r>
  <r>
    <n v="80020616"/>
    <d v="2020-11-05T00:00:00"/>
    <x v="8"/>
    <n v="1220"/>
    <s v="26-10-20 AL 31-10-20"/>
  </r>
  <r>
    <n v="80020616"/>
    <d v="2020-11-05T00:00:00"/>
    <x v="9"/>
    <n v="300"/>
    <s v="26-10-20 AL 31-10-20"/>
  </r>
  <r>
    <n v="80020616"/>
    <d v="2020-11-05T00:00:00"/>
    <x v="10"/>
    <n v="400"/>
    <s v="26-10-20 AL 31-10-20"/>
  </r>
  <r>
    <n v="80020616"/>
    <d v="2020-11-05T00:00:00"/>
    <x v="6"/>
    <n v="220"/>
    <s v="26-10-20 AL 31-10-20"/>
  </r>
  <r>
    <n v="80020616"/>
    <d v="2020-11-05T00:00:00"/>
    <x v="1"/>
    <n v="180"/>
    <s v="26-10-20 AL 31-10-20"/>
  </r>
  <r>
    <n v="80020616"/>
    <d v="2020-11-05T00:00:00"/>
    <x v="11"/>
    <n v="100"/>
    <s v="26-10-20 AL 31-10-20"/>
  </r>
  <r>
    <n v="80020616"/>
    <d v="2020-11-05T00:00:00"/>
    <x v="12"/>
    <n v="100"/>
    <s v="26-10-20 AL 31-10-20"/>
  </r>
  <r>
    <n v="80020235"/>
    <d v="2020-11-11T00:00:00"/>
    <x v="13"/>
    <n v="1000"/>
    <s v="02-11-20 AL 06-11-20"/>
  </r>
  <r>
    <n v="80020235"/>
    <d v="2020-11-11T00:00:00"/>
    <x v="14"/>
    <n v="150"/>
    <s v="02-11-20 AL 06-11-20"/>
  </r>
  <r>
    <n v="80020235"/>
    <d v="2020-11-11T00:00:00"/>
    <x v="8"/>
    <n v="1000"/>
    <s v="02-11-20 AL 06-11-20"/>
  </r>
  <r>
    <n v="80020235"/>
    <d v="2020-11-11T00:00:00"/>
    <x v="3"/>
    <n v="350"/>
    <s v="02-11-20 AL 06-11-20"/>
  </r>
  <r>
    <n v="80020235"/>
    <d v="2020-11-11T00:00:00"/>
    <x v="1"/>
    <n v="100"/>
    <s v="02-11-20 AL 06-11-20"/>
  </r>
  <r>
    <n v="80020235"/>
    <d v="2020-11-11T00:00:00"/>
    <x v="6"/>
    <n v="210"/>
    <s v="02-11-20 AL 06-11-20"/>
  </r>
  <r>
    <n v="80020336"/>
    <d v="2020-11-16T00:00:00"/>
    <x v="0"/>
    <n v="1220"/>
    <s v="09-11-20 AL 13-11-20"/>
  </r>
  <r>
    <n v="80020336"/>
    <d v="2020-11-16T00:00:00"/>
    <x v="10"/>
    <n v="365"/>
    <s v="09-11-20 AL 13-11-20"/>
  </r>
  <r>
    <n v="80020336"/>
    <d v="2020-11-16T00:00:00"/>
    <x v="4"/>
    <n v="200"/>
    <s v="09-11-20 AL 13-11-20"/>
  </r>
  <r>
    <n v="80020336"/>
    <d v="2020-11-16T00:00:00"/>
    <x v="11"/>
    <n v="200"/>
    <s v="09-11-20 AL 13-11-20"/>
  </r>
  <r>
    <n v="80020336"/>
    <d v="2020-11-16T00:00:00"/>
    <x v="14"/>
    <n v="470"/>
    <s v="09-11-20 AL 13-11-20"/>
  </r>
  <r>
    <n v="80020336"/>
    <d v="2020-11-16T00:00:00"/>
    <x v="1"/>
    <n v="175"/>
    <s v="09-11-20 AL 13-11-20"/>
  </r>
  <r>
    <n v="80020336"/>
    <d v="2020-11-16T00:00:00"/>
    <x v="6"/>
    <n v="305"/>
    <s v="09-11-20 AL 13-11-20"/>
  </r>
  <r>
    <n v="80020336"/>
    <d v="2020-11-16T00:00:00"/>
    <x v="8"/>
    <n v="1100"/>
    <s v="09-11-20 AL 13-11-20"/>
  </r>
  <r>
    <n v="80020336"/>
    <d v="2020-11-16T00:00:00"/>
    <x v="7"/>
    <n v="80"/>
    <s v="09-11-20 AL 13-11-20"/>
  </r>
  <r>
    <n v="80020612"/>
    <d v="2020-11-24T00:00:00"/>
    <x v="9"/>
    <n v="300"/>
    <s v="16-11-20 al 20-11-20"/>
  </r>
  <r>
    <n v="80020612"/>
    <d v="2020-11-24T00:00:00"/>
    <x v="10"/>
    <n v="260"/>
    <s v="16-11-20 al 20-11-20"/>
  </r>
  <r>
    <n v="80020612"/>
    <d v="2020-11-24T00:00:00"/>
    <x v="3"/>
    <n v="350"/>
    <s v="16-11-20 al 20-11-20"/>
  </r>
  <r>
    <n v="80020612"/>
    <d v="2020-11-24T00:00:00"/>
    <x v="2"/>
    <n v="800"/>
    <s v="16-11-20 al 20-11-20"/>
  </r>
  <r>
    <n v="80020612"/>
    <d v="2020-11-24T00:00:00"/>
    <x v="6"/>
    <n v="220"/>
    <s v="16-11-20 al 20-11-20"/>
  </r>
  <r>
    <n v="80020612"/>
    <d v="2020-11-24T00:00:00"/>
    <x v="1"/>
    <n v="150"/>
    <s v="16-11-20 al 20-11-20"/>
  </r>
  <r>
    <n v="80020612"/>
    <d v="2020-11-24T00:00:00"/>
    <x v="7"/>
    <n v="40"/>
    <s v="16-11-20 al 20-11-20"/>
  </r>
  <r>
    <n v="80020612"/>
    <d v="2020-11-24T00:00:00"/>
    <x v="8"/>
    <n v="600"/>
    <s v="16-11-20 al 20-11-20"/>
  </r>
  <r>
    <n v="80020612"/>
    <d v="2020-11-24T00:00:00"/>
    <x v="0"/>
    <n v="200"/>
    <s v="16-11-20 al 20-11-2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80017103"/>
    <d v="2020-08-25T00:00:00"/>
    <x v="0"/>
    <n v="1000"/>
    <s v="17-08-20 al 21-08-20"/>
  </r>
  <r>
    <n v="80017103"/>
    <d v="2020-08-25T00:00:00"/>
    <x v="1"/>
    <n v="240"/>
    <s v="17-08-20 al 21-08-20"/>
  </r>
  <r>
    <n v="80017103"/>
    <d v="2020-08-25T00:00:00"/>
    <x v="2"/>
    <n v="145"/>
    <s v="17-08-20 al 21-08-20"/>
  </r>
  <r>
    <n v="80017103"/>
    <d v="2020-08-25T00:00:00"/>
    <x v="3"/>
    <n v="200"/>
    <s v="17-08-20 al 21-08-20"/>
  </r>
  <r>
    <n v="80017103"/>
    <d v="2020-08-25T00:00:00"/>
    <x v="4"/>
    <n v="40"/>
    <s v="17-08-20 al 21-08-20"/>
  </r>
  <r>
    <n v="80017501"/>
    <d v="2020-09-01T00:00:00"/>
    <x v="5"/>
    <n v="2000"/>
    <s v="24-08-20 al 28-08-20"/>
  </r>
  <r>
    <n v="80017501"/>
    <d v="2020-09-01T00:00:00"/>
    <x v="4"/>
    <n v="1260"/>
    <s v="24-08-20 al 28-08-20"/>
  </r>
  <r>
    <n v="80017501"/>
    <d v="2020-09-01T00:00:00"/>
    <x v="6"/>
    <n v="350"/>
    <s v="24-08-20 al 28-08-20"/>
  </r>
  <r>
    <n v="80017501"/>
    <d v="2020-09-01T00:00:00"/>
    <x v="7"/>
    <n v="1000"/>
    <s v="24-08-20 al 28-08-20"/>
  </r>
  <r>
    <n v="80017501"/>
    <d v="2020-09-01T00:00:00"/>
    <x v="0"/>
    <n v="90"/>
    <s v="24-08-20 al 28-08-20"/>
  </r>
  <r>
    <n v="80017501"/>
    <d v="2020-09-01T00:00:00"/>
    <x v="1"/>
    <n v="240"/>
    <s v="24-08-20 al 28-08-20"/>
  </r>
  <r>
    <n v="80017501"/>
    <d v="2020-09-01T00:00:00"/>
    <x v="3"/>
    <n v="255"/>
    <s v="24-08-20 al 28-08-20"/>
  </r>
  <r>
    <n v="80017724"/>
    <d v="2020-09-08T00:00:00"/>
    <x v="2"/>
    <n v="380"/>
    <s v="31-08-20 al 04-09-20"/>
  </r>
  <r>
    <n v="80017724"/>
    <d v="2020-09-08T00:00:00"/>
    <x v="4"/>
    <n v="710"/>
    <s v="31-08-20 al 04-09-20"/>
  </r>
  <r>
    <n v="80017724"/>
    <d v="2020-09-08T00:00:00"/>
    <x v="8"/>
    <n v="890"/>
    <s v="31-08-20 al 04-09-20"/>
  </r>
  <r>
    <n v="80017724"/>
    <d v="2020-09-08T00:00:00"/>
    <x v="9"/>
    <n v="1000"/>
    <s v="31-08-20 al 04-09-20"/>
  </r>
  <r>
    <n v="80017724"/>
    <d v="2020-09-08T00:00:00"/>
    <x v="10"/>
    <n v="400"/>
    <s v="31-08-20 al 04-09-20"/>
  </r>
  <r>
    <n v="80017724"/>
    <d v="2020-09-08T00:00:00"/>
    <x v="3"/>
    <n v="200"/>
    <s v="31-08-20 al 04-09-20"/>
  </r>
  <r>
    <n v="80017724"/>
    <d v="2020-09-08T00:00:00"/>
    <x v="0"/>
    <n v="120"/>
    <s v="31-08-20 al 04-09-20"/>
  </r>
  <r>
    <n v="80017724"/>
    <d v="2020-09-08T00:00:00"/>
    <x v="1"/>
    <n v="320"/>
    <s v="31-08-20 al 04-09-20"/>
  </r>
  <r>
    <n v="80017920"/>
    <d v="2020-09-16T00:00:00"/>
    <x v="9"/>
    <n v="1045"/>
    <s v="07-09-20 al 11-09-20"/>
  </r>
  <r>
    <n v="80017920"/>
    <d v="2020-09-16T00:00:00"/>
    <x v="7"/>
    <n v="2000"/>
    <s v="07-09-20 al 11-09-20"/>
  </r>
  <r>
    <n v="80017920"/>
    <d v="2020-09-16T00:00:00"/>
    <x v="4"/>
    <n v="130"/>
    <s v="07-09-20 al 11-09-20"/>
  </r>
  <r>
    <n v="80017920"/>
    <d v="2020-09-16T00:00:00"/>
    <x v="11"/>
    <n v="210"/>
    <s v="07-09-20 al 11-09-20"/>
  </r>
  <r>
    <n v="80017920"/>
    <d v="2020-09-16T00:00:00"/>
    <x v="3"/>
    <n v="360"/>
    <s v="07-09-20 al 11-09-20"/>
  </r>
  <r>
    <n v="80017920"/>
    <d v="2020-09-16T00:00:00"/>
    <x v="6"/>
    <n v="205"/>
    <s v="07-09-20 al 11-09-20"/>
  </r>
  <r>
    <n v="80017920"/>
    <d v="2020-09-16T00:00:00"/>
    <x v="0"/>
    <n v="400"/>
    <s v="07-09-20 al 11-09-20"/>
  </r>
  <r>
    <n v="80017920"/>
    <d v="2020-09-16T00:00:00"/>
    <x v="1"/>
    <n v="315"/>
    <s v="07-09-20 al 11-09-20"/>
  </r>
  <r>
    <n v="80017985"/>
    <d v="2020-09-18T00:00:00"/>
    <x v="7"/>
    <n v="970"/>
    <s v="14-09-20 al 18-09-20"/>
  </r>
  <r>
    <n v="80017985"/>
    <d v="2020-09-18T00:00:00"/>
    <x v="3"/>
    <n v="400"/>
    <s v="14-09-20 al 18-09-20"/>
  </r>
  <r>
    <n v="80017985"/>
    <d v="2020-09-18T00:00:00"/>
    <x v="5"/>
    <n v="800"/>
    <s v="14-09-20 al 18-09-20"/>
  </r>
  <r>
    <n v="80017985"/>
    <d v="2020-09-18T00:00:00"/>
    <x v="0"/>
    <n v="150"/>
    <s v="14-09-20 al 18-09-20"/>
  </r>
  <r>
    <n v="80017985"/>
    <d v="2020-09-18T00:00:00"/>
    <x v="1"/>
    <n v="220"/>
    <s v="14-09-20 al 18-09-20"/>
  </r>
  <r>
    <n v="80017985"/>
    <d v="2020-09-18T00:00:00"/>
    <x v="10"/>
    <n v="200"/>
    <s v="14-09-20 al 18-09-20"/>
  </r>
  <r>
    <n v="80017985"/>
    <d v="2020-09-18T00:00:00"/>
    <x v="8"/>
    <n v="100"/>
    <s v="14-09-20 al 18-09-2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80016543"/>
    <d v="2020-08-06T00:00:00"/>
    <x v="0"/>
    <n v="355"/>
    <d v="2020-07-24T00:00:00"/>
  </r>
  <r>
    <n v="80016543"/>
    <d v="2020-08-06T00:00:00"/>
    <x v="1"/>
    <n v="200"/>
    <d v="2020-07-24T00:00:00"/>
  </r>
  <r>
    <n v="80016543"/>
    <d v="2020-08-06T00:00:00"/>
    <x v="2"/>
    <n v="200"/>
    <d v="2020-07-24T00:00:00"/>
  </r>
  <r>
    <n v="80016547"/>
    <d v="2020-08-06T00:00:00"/>
    <x v="1"/>
    <n v="1000"/>
    <s v="27-07-20 AL 31-07-20"/>
  </r>
  <r>
    <n v="80016547"/>
    <d v="2020-08-06T00:00:00"/>
    <x v="3"/>
    <n v="1430"/>
    <s v="27-07-20 AL 31-07-20"/>
  </r>
  <r>
    <n v="80016547"/>
    <d v="2020-08-06T00:00:00"/>
    <x v="4"/>
    <n v="2000"/>
    <s v="27-07-20 AL 31-07-20"/>
  </r>
  <r>
    <n v="80016547"/>
    <d v="2020-08-06T00:00:00"/>
    <x v="5"/>
    <n v="1440"/>
    <s v="27-07-20 AL 31-07-20"/>
  </r>
  <r>
    <n v="80016547"/>
    <d v="2020-08-06T00:00:00"/>
    <x v="6"/>
    <n v="350"/>
    <s v="27-07-20 AL 31-07-20"/>
  </r>
  <r>
    <n v="80016547"/>
    <d v="2020-08-06T00:00:00"/>
    <x v="7"/>
    <n v="200"/>
    <s v="27-07-20 AL 31-07-20"/>
  </r>
  <r>
    <n v="80016547"/>
    <d v="2020-08-06T00:00:00"/>
    <x v="2"/>
    <n v="200"/>
    <s v="27-07-20 AL 31-07-20"/>
  </r>
  <r>
    <n v="80016547"/>
    <d v="2020-08-06T00:00:00"/>
    <x v="8"/>
    <n v="210"/>
    <s v="27-07-20 AL 31-07-20"/>
  </r>
  <r>
    <n v="80016547"/>
    <d v="2020-08-06T00:00:00"/>
    <x v="0"/>
    <n v="270"/>
    <s v="27-07-20 AL 31-07-20"/>
  </r>
  <r>
    <n v="80016681"/>
    <d v="2020-08-13T00:00:00"/>
    <x v="9"/>
    <n v="350"/>
    <s v="03-08-20 AL 07-08-20"/>
  </r>
  <r>
    <n v="80016681"/>
    <d v="2020-08-13T00:00:00"/>
    <x v="2"/>
    <n v="350"/>
    <s v="03-08-20 AL 07-08-20"/>
  </r>
  <r>
    <n v="80016681"/>
    <d v="2020-08-13T00:00:00"/>
    <x v="10"/>
    <n v="1015"/>
    <s v="03-08-20 AL 07-08-20"/>
  </r>
  <r>
    <n v="80016681"/>
    <d v="2020-08-13T00:00:00"/>
    <x v="4"/>
    <n v="150"/>
    <s v="03-08-20 AL 07-08-20"/>
  </r>
  <r>
    <n v="80016681"/>
    <d v="2020-08-13T00:00:00"/>
    <x v="0"/>
    <n v="270"/>
    <s v="03-08-20 AL 07-08-20"/>
  </r>
  <r>
    <n v="80016681"/>
    <d v="2020-08-13T00:00:00"/>
    <x v="1"/>
    <n v="135"/>
    <s v="03-08-20 AL 07-08-20"/>
  </r>
  <r>
    <n v="80016681"/>
    <d v="2020-08-13T00:00:00"/>
    <x v="3"/>
    <n v="360"/>
    <s v="03-08-20 AL 07-08-20"/>
  </r>
  <r>
    <n v="80016681"/>
    <d v="2020-08-13T00:00:00"/>
    <x v="11"/>
    <n v="1000"/>
    <s v="03-08-20 AL 07-08-20"/>
  </r>
  <r>
    <n v="80016681"/>
    <d v="2020-08-13T00:00:00"/>
    <x v="12"/>
    <n v="370"/>
    <s v="03-08-20 AL 07-08-20"/>
  </r>
  <r>
    <n v="80016806"/>
    <d v="2020-08-18T00:00:00"/>
    <x v="3"/>
    <n v="450"/>
    <s v="10-08-20 AL 14-08-20"/>
  </r>
  <r>
    <n v="80016806"/>
    <d v="2020-08-18T00:00:00"/>
    <x v="6"/>
    <n v="350"/>
    <s v="10-08-20 AL 14-08-20"/>
  </r>
  <r>
    <n v="80016806"/>
    <d v="2020-08-18T00:00:00"/>
    <x v="4"/>
    <n v="810"/>
    <s v="10-08-20 AL 14-08-20"/>
  </r>
  <r>
    <n v="80016806"/>
    <d v="2020-08-18T00:00:00"/>
    <x v="11"/>
    <n v="1310"/>
    <s v="10-08-20 AL 14-08-20"/>
  </r>
  <r>
    <n v="80016806"/>
    <d v="2020-08-18T00:00:00"/>
    <x v="7"/>
    <n v="100"/>
    <s v="10-08-20 AL 14-08-20"/>
  </r>
  <r>
    <n v="80016806"/>
    <d v="2020-08-18T00:00:00"/>
    <x v="2"/>
    <n v="210"/>
    <s v="10-08-20 AL 14-08-20"/>
  </r>
  <r>
    <n v="80016806"/>
    <d v="2020-08-18T00:00:00"/>
    <x v="1"/>
    <n v="415"/>
    <s v="10-08-20 AL 14-08-20"/>
  </r>
  <r>
    <n v="80016806"/>
    <d v="2020-08-18T00:00:00"/>
    <x v="9"/>
    <n v="160"/>
    <s v="10-08-20 AL 14-08-20"/>
  </r>
  <r>
    <n v="80016806"/>
    <d v="2020-08-18T00:00:00"/>
    <x v="0"/>
    <n v="300"/>
    <s v="10-08-20 AL 14-08-20"/>
  </r>
  <r>
    <n v="80016806"/>
    <d v="2020-08-18T00:00:00"/>
    <x v="5"/>
    <n v="1840"/>
    <s v="10-08-20 AL 14-08-2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15062"/>
    <d v="2020-06-29T00:00:00"/>
    <x v="0"/>
    <n v="1900"/>
    <s v="22-06-20 al 26-06-20"/>
  </r>
  <r>
    <n v="80015062"/>
    <d v="2020-06-29T00:00:00"/>
    <x v="1"/>
    <n v="300"/>
    <s v="22-06-20 al 26-06-20"/>
  </r>
  <r>
    <n v="80015062"/>
    <d v="2020-06-29T00:00:00"/>
    <x v="2"/>
    <n v="1000"/>
    <s v="22-06-20 al 26-06-20"/>
  </r>
  <r>
    <n v="80015326"/>
    <d v="2020-07-03T00:00:00"/>
    <x v="3"/>
    <n v="200"/>
    <s v="29-06-20 al 03-07-20"/>
  </r>
  <r>
    <n v="80015326"/>
    <d v="2020-07-03T00:00:00"/>
    <x v="4"/>
    <n v="160"/>
    <s v="29-06-20 al 03-07-20"/>
  </r>
  <r>
    <n v="80015326"/>
    <d v="2020-07-03T00:00:00"/>
    <x v="5"/>
    <n v="400"/>
    <s v="29-06-20 al 03-07-20"/>
  </r>
  <r>
    <n v="80015326"/>
    <d v="2020-07-03T00:00:00"/>
    <x v="1"/>
    <n v="225"/>
    <s v="29-06-20 al 03-07-20"/>
  </r>
  <r>
    <n v="80015326"/>
    <d v="2020-07-03T00:00:00"/>
    <x v="2"/>
    <n v="275"/>
    <s v="29-06-20 al 03-07-20"/>
  </r>
  <r>
    <n v="80015326"/>
    <d v="2020-07-03T00:00:00"/>
    <x v="6"/>
    <n v="1370"/>
    <s v="29-06-20 al 03-07-20"/>
  </r>
  <r>
    <n v="80015326"/>
    <d v="2020-07-03T00:00:00"/>
    <x v="7"/>
    <n v="1100"/>
    <s v="29-06-20 al 03-07-20"/>
  </r>
  <r>
    <n v="80015326"/>
    <d v="2020-07-03T00:00:00"/>
    <x v="8"/>
    <n v="495"/>
    <s v="29-06-20 al 03-07-20"/>
  </r>
  <r>
    <n v="80015326"/>
    <d v="2020-07-03T00:00:00"/>
    <x v="9"/>
    <n v="350"/>
    <s v="29-06-20 al 03-07-20"/>
  </r>
  <r>
    <n v="80015412"/>
    <d v="2020-07-08T00:00:00"/>
    <x v="5"/>
    <n v="320"/>
    <s v="06-07-20 al 08-07-20"/>
  </r>
  <r>
    <n v="80015412"/>
    <d v="2020-07-08T00:00:00"/>
    <x v="3"/>
    <n v="920"/>
    <s v="06-07-20 al 08-07-20"/>
  </r>
  <r>
    <n v="80015412"/>
    <d v="2020-07-08T00:00:00"/>
    <x v="1"/>
    <n v="250"/>
    <s v="06-07-20 al 08-07-20"/>
  </r>
  <r>
    <n v="80015412"/>
    <d v="2020-07-08T00:00:00"/>
    <x v="2"/>
    <n v="90"/>
    <s v="06-07-20 al 08-07-20"/>
  </r>
  <r>
    <n v="80015412"/>
    <d v="2020-07-08T00:00:00"/>
    <x v="6"/>
    <n v="700"/>
    <s v="06-07-20 al 08-07-20"/>
  </r>
  <r>
    <n v="80015412"/>
    <d v="2020-07-08T00:00:00"/>
    <x v="7"/>
    <n v="1000"/>
    <s v="06-07-20 al 08-07-20"/>
  </r>
  <r>
    <n v="80015716"/>
    <d v="2020-07-20T00:00:00"/>
    <x v="8"/>
    <n v="2725"/>
    <s v="13-07-20 al 17-07-20"/>
  </r>
  <r>
    <n v="80015716"/>
    <d v="2020-07-20T00:00:00"/>
    <x v="7"/>
    <n v="1215"/>
    <s v="13-07-20 al 17-07-20"/>
  </r>
  <r>
    <n v="80015716"/>
    <d v="2020-07-20T00:00:00"/>
    <x v="10"/>
    <n v="370"/>
    <s v="13-07-20 al 17-07-20"/>
  </r>
  <r>
    <n v="80015716"/>
    <d v="2020-07-20T00:00:00"/>
    <x v="6"/>
    <n v="350"/>
    <s v="13-07-20 al 17-07-20"/>
  </r>
  <r>
    <n v="80015716"/>
    <d v="2020-07-20T00:00:00"/>
    <x v="4"/>
    <n v="150"/>
    <s v="13-07-20 al 17-07-20"/>
  </r>
  <r>
    <n v="80015716"/>
    <d v="2020-07-20T00:00:00"/>
    <x v="11"/>
    <n v="400"/>
    <s v="13-07-20 al 17-07-20"/>
  </r>
  <r>
    <n v="80015716"/>
    <d v="2020-07-20T00:00:00"/>
    <x v="2"/>
    <n v="400"/>
    <s v="13-07-20 al 17-07-20"/>
  </r>
  <r>
    <n v="80015716"/>
    <d v="2020-07-20T00:00:00"/>
    <x v="1"/>
    <n v="320"/>
    <s v="13-07-20 al 17-07-20"/>
  </r>
  <r>
    <n v="80015716"/>
    <d v="2020-07-20T00:00:00"/>
    <x v="9"/>
    <n v="350"/>
    <s v="13-07-20 al 17-07-20"/>
  </r>
  <r>
    <n v="80015716"/>
    <d v="2020-07-20T00:00:00"/>
    <x v="5"/>
    <n v="600"/>
    <s v="13-07-20 al 17-07-20"/>
  </r>
  <r>
    <n v="80015716"/>
    <d v="2020-07-20T00:00:00"/>
    <x v="0"/>
    <n v="900"/>
    <s v="13-07-20 al 17-07-2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590045230"/>
    <d v="2020-04-24T00:00:00"/>
    <x v="0"/>
    <n v="1400"/>
    <s v="20-04-20 al 24-04-20"/>
  </r>
  <r>
    <n v="590045230"/>
    <d v="2020-04-24T00:00:00"/>
    <x v="1"/>
    <n v="2000"/>
    <s v="20-04-20 al 24-04-20"/>
  </r>
  <r>
    <n v="590045230"/>
    <d v="2020-04-24T00:00:00"/>
    <x v="2"/>
    <n v="900"/>
    <s v="20-04-20 al 24-04-20"/>
  </r>
  <r>
    <n v="590045230"/>
    <d v="2020-04-24T00:00:00"/>
    <x v="3"/>
    <n v="400"/>
    <s v="20-04-20 al 24-04-20"/>
  </r>
  <r>
    <n v="590045230"/>
    <d v="2020-04-24T00:00:00"/>
    <x v="4"/>
    <n v="150"/>
    <s v="20-04-20 al 24-04-20"/>
  </r>
  <r>
    <n v="590045230"/>
    <d v="2020-04-24T00:00:00"/>
    <x v="5"/>
    <n v="600"/>
    <s v="20-04-20 al 24-04-20"/>
  </r>
  <r>
    <n v="590045230"/>
    <d v="2020-04-24T00:00:00"/>
    <x v="6"/>
    <n v="250"/>
    <s v="20-04-20 al 24-04-20"/>
  </r>
  <r>
    <n v="590045230"/>
    <d v="2020-04-24T00:00:00"/>
    <x v="7"/>
    <n v="900"/>
    <s v="20-04-20 al 24-04-20"/>
  </r>
  <r>
    <n v="590045299"/>
    <d v="2020-05-04T00:00:00"/>
    <x v="7"/>
    <n v="800"/>
    <s v="27-04-20 al 30-04-20"/>
  </r>
  <r>
    <n v="590045299"/>
    <d v="2020-05-04T00:00:00"/>
    <x v="0"/>
    <n v="700"/>
    <s v="27-04-20 al 30-04-20"/>
  </r>
  <r>
    <n v="590045299"/>
    <d v="2020-05-04T00:00:00"/>
    <x v="5"/>
    <n v="300"/>
    <s v="27-04-20 al 30-04-20"/>
  </r>
  <r>
    <n v="590045299"/>
    <d v="2020-05-04T00:00:00"/>
    <x v="8"/>
    <n v="600"/>
    <s v="27-04-20 al 30-04-20"/>
  </r>
  <r>
    <n v="590045299"/>
    <d v="2020-05-04T00:00:00"/>
    <x v="6"/>
    <n v="250"/>
    <s v="27-04-20 al 30-04-20"/>
  </r>
  <r>
    <n v="590045299"/>
    <d v="2020-05-04T00:00:00"/>
    <x v="9"/>
    <n v="300"/>
    <s v="27-04-20 al 30-04-20"/>
  </r>
  <r>
    <n v="590045299"/>
    <d v="2020-05-04T00:00:00"/>
    <x v="3"/>
    <n v="200"/>
    <s v="27-04-20 al 30-04-20"/>
  </r>
  <r>
    <n v="590045299"/>
    <d v="2020-05-04T00:00:00"/>
    <x v="10"/>
    <n v="200"/>
    <s v="27-04-20 al 30-04-20"/>
  </r>
  <r>
    <n v="590045299"/>
    <d v="2020-05-04T00:00:00"/>
    <x v="11"/>
    <n v="200"/>
    <s v="27-04-20 al 30-04-20"/>
  </r>
  <r>
    <n v="590045299"/>
    <d v="2020-05-04T00:00:00"/>
    <x v="12"/>
    <n v="350"/>
    <s v="27-04-20 al 30-04-20"/>
  </r>
  <r>
    <n v="590045331"/>
    <d v="2020-05-11T00:00:00"/>
    <x v="2"/>
    <n v="500"/>
    <s v="04-05-20 al 08-05-20"/>
  </r>
  <r>
    <n v="590045331"/>
    <d v="2020-05-11T00:00:00"/>
    <x v="7"/>
    <n v="850"/>
    <s v="04-05-20 al 08-05-20"/>
  </r>
  <r>
    <n v="590045331"/>
    <d v="2020-05-11T00:00:00"/>
    <x v="3"/>
    <n v="200"/>
    <s v="04-05-20 al 08-05-20"/>
  </r>
  <r>
    <n v="590045331"/>
    <d v="2020-05-11T00:00:00"/>
    <x v="5"/>
    <n v="600"/>
    <s v="04-05-20 al 08-05-20"/>
  </r>
  <r>
    <n v="590045331"/>
    <d v="2020-05-11T00:00:00"/>
    <x v="0"/>
    <n v="700"/>
    <s v="04-05-20 al 08-05-20"/>
  </r>
  <r>
    <n v="590045331"/>
    <d v="2020-05-11T00:00:00"/>
    <x v="6"/>
    <n v="300"/>
    <s v="04-05-20 al 08-05-20"/>
  </r>
  <r>
    <n v="590045341"/>
    <d v="2020-05-15T00:00:00"/>
    <x v="7"/>
    <n v="1000"/>
    <s v="11-05-20 al 15-05-20"/>
  </r>
  <r>
    <n v="590045341"/>
    <d v="2020-05-15T00:00:00"/>
    <x v="0"/>
    <n v="1300"/>
    <s v="11-05-20 al 15-05-20"/>
  </r>
  <r>
    <n v="590045341"/>
    <d v="2020-05-15T00:00:00"/>
    <x v="2"/>
    <n v="900"/>
    <s v="11-05-20 al 15-05-20"/>
  </r>
  <r>
    <n v="590045341"/>
    <d v="2020-05-15T00:00:00"/>
    <x v="1"/>
    <n v="850"/>
    <s v="11-05-20 al 15-05-20"/>
  </r>
  <r>
    <n v="590045341"/>
    <d v="2020-05-15T00:00:00"/>
    <x v="8"/>
    <n v="250"/>
    <s v="11-05-20 al 15-05-20"/>
  </r>
  <r>
    <n v="590045341"/>
    <d v="2020-05-15T00:00:00"/>
    <x v="9"/>
    <n v="300"/>
    <s v="11-05-20 al 15-05-20"/>
  </r>
  <r>
    <n v="590045341"/>
    <d v="2020-05-15T00:00:00"/>
    <x v="12"/>
    <n v="350"/>
    <s v="11-05-20 al 15-05-20"/>
  </r>
  <r>
    <n v="590045341"/>
    <d v="2020-05-15T00:00:00"/>
    <x v="11"/>
    <n v="100"/>
    <s v="11-05-20 al 15-05-20"/>
  </r>
  <r>
    <n v="590045341"/>
    <d v="2020-05-15T00:00:00"/>
    <x v="6"/>
    <n v="300"/>
    <s v="11-05-20 al 15-05-2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590045059"/>
    <d v="2020-03-30T00:00:00"/>
    <x v="0"/>
    <n v="1000"/>
    <s v="25-03-20 al 27-03-20"/>
  </r>
  <r>
    <n v="590045059"/>
    <d v="2020-03-30T00:00:00"/>
    <x v="1"/>
    <n v="1000"/>
    <s v="25-03-20 al 27-03-20"/>
  </r>
  <r>
    <n v="590045059"/>
    <d v="2020-03-30T00:00:00"/>
    <x v="2"/>
    <n v="500"/>
    <s v="25-03-20 al 27-03-20"/>
  </r>
  <r>
    <n v="590045059"/>
    <d v="2020-03-30T00:00:00"/>
    <x v="3"/>
    <n v="300"/>
    <s v="25-03-20 al 27-03-20"/>
  </r>
  <r>
    <n v="590045059"/>
    <d v="2020-03-30T00:00:00"/>
    <x v="4"/>
    <n v="600"/>
    <s v="25-03-20 al 27-03-20"/>
  </r>
  <r>
    <n v="590045059"/>
    <d v="2020-03-30T00:00:00"/>
    <x v="5"/>
    <n v="200"/>
    <s v="25-03-20 al 27-03-20"/>
  </r>
  <r>
    <n v="590045059"/>
    <d v="2020-03-30T00:00:00"/>
    <x v="6"/>
    <n v="250"/>
    <s v="25-03-20 al 27-03-20"/>
  </r>
  <r>
    <n v="590045059"/>
    <d v="2020-03-30T00:00:00"/>
    <x v="7"/>
    <n v="2000"/>
    <s v="25-03-20 al 27-03-20"/>
  </r>
  <r>
    <n v="590045070"/>
    <d v="2020-04-03T00:00:00"/>
    <x v="2"/>
    <n v="1000"/>
    <s v="31-03-20 al 04-04-20"/>
  </r>
  <r>
    <n v="590045070"/>
    <d v="2020-04-03T00:00:00"/>
    <x v="1"/>
    <n v="700"/>
    <s v="31-03-20 al 04-04-20"/>
  </r>
  <r>
    <n v="590045070"/>
    <d v="2020-04-03T00:00:00"/>
    <x v="4"/>
    <n v="400"/>
    <s v="31-03-20 al 04-04-20"/>
  </r>
  <r>
    <n v="590045070"/>
    <d v="2020-04-03T00:00:00"/>
    <x v="8"/>
    <n v="300"/>
    <s v="31-03-20 al 04-04-20"/>
  </r>
  <r>
    <n v="590045070"/>
    <d v="2020-04-03T00:00:00"/>
    <x v="0"/>
    <n v="100"/>
    <s v="31-03-20 al 04-04-20"/>
  </r>
  <r>
    <n v="590045070"/>
    <d v="2020-04-03T00:00:00"/>
    <x v="3"/>
    <n v="250"/>
    <s v="31-03-20 al 04-04-20"/>
  </r>
  <r>
    <n v="590045070"/>
    <d v="2020-04-03T00:00:00"/>
    <x v="9"/>
    <n v="400"/>
    <s v="31-03-20 al 04-04-20"/>
  </r>
  <r>
    <n v="590045070"/>
    <d v="2020-04-03T00:00:00"/>
    <x v="5"/>
    <n v="200"/>
    <s v="31-03-20 al 04-04-20"/>
  </r>
  <r>
    <n v="590045070"/>
    <d v="2020-04-03T00:00:00"/>
    <x v="10"/>
    <n v="800"/>
    <s v="31-03-20 al 04-04-20"/>
  </r>
  <r>
    <n v="590045070"/>
    <d v="2020-04-03T00:00:00"/>
    <x v="11"/>
    <n v="350"/>
    <s v="31-03-20 al 04-04-20"/>
  </r>
  <r>
    <n v="590045093"/>
    <d v="2020-04-09T00:00:00"/>
    <x v="6"/>
    <n v="800"/>
    <s v="06-04-20 al 10-04-20"/>
  </r>
  <r>
    <n v="590045093"/>
    <d v="2020-04-09T00:00:00"/>
    <x v="3"/>
    <n v="250"/>
    <s v="06-04-20 al 10-04-20"/>
  </r>
  <r>
    <n v="590045093"/>
    <d v="2020-04-09T00:00:00"/>
    <x v="0"/>
    <n v="100"/>
    <s v="06-04-20 al 10-04-20"/>
  </r>
  <r>
    <n v="590045093"/>
    <d v="2020-04-09T00:00:00"/>
    <x v="1"/>
    <n v="700"/>
    <s v="06-04-20 al 10-04-20"/>
  </r>
  <r>
    <n v="590045093"/>
    <d v="2020-04-09T00:00:00"/>
    <x v="4"/>
    <n v="400"/>
    <s v="06-04-20 al 10-04-20"/>
  </r>
  <r>
    <n v="590045093"/>
    <d v="2020-04-09T00:00:00"/>
    <x v="7"/>
    <n v="250"/>
    <s v="06-04-20 al 10-04-20"/>
  </r>
  <r>
    <n v="590045139"/>
    <d v="2020-04-20T00:00:00"/>
    <x v="8"/>
    <n v="300"/>
    <s v="13-04-20 AL 17-04-20"/>
  </r>
  <r>
    <n v="590045139"/>
    <d v="2020-04-20T00:00:00"/>
    <x v="5"/>
    <n v="400"/>
    <s v="13-04-20 AL 17-04-20"/>
  </r>
  <r>
    <n v="590045139"/>
    <d v="2020-04-20T00:00:00"/>
    <x v="11"/>
    <n v="350"/>
    <s v="13-04-20 AL 17-04-20"/>
  </r>
  <r>
    <n v="590045139"/>
    <d v="2020-04-20T00:00:00"/>
    <x v="7"/>
    <n v="600"/>
    <s v="13-04-20 AL 17-04-20"/>
  </r>
  <r>
    <n v="590045139"/>
    <d v="2020-04-20T00:00:00"/>
    <x v="3"/>
    <n v="200"/>
    <s v="13-04-20 AL 17-04-20"/>
  </r>
  <r>
    <n v="590045139"/>
    <d v="2020-04-20T00:00:00"/>
    <x v="1"/>
    <n v="1300"/>
    <s v="13-04-20 AL 17-04-20"/>
  </r>
  <r>
    <n v="590045139"/>
    <d v="2020-04-20T00:00:00"/>
    <x v="2"/>
    <n v="1500"/>
    <s v="13-04-20 AL 17-04-20"/>
  </r>
  <r>
    <n v="590045139"/>
    <d v="2020-04-20T00:00:00"/>
    <x v="0"/>
    <n v="300"/>
    <s v="13-04-20 AL 17-04-20"/>
  </r>
  <r>
    <n v="590045139"/>
    <d v="2020-04-20T00:00:00"/>
    <x v="12"/>
    <n v="200"/>
    <s v="13-04-20 AL 17-04-2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n v="590044743"/>
    <d v="2020-02-28T00:00:00"/>
    <x v="0"/>
    <n v="2100"/>
    <s v="26-02-20 AL 28-02-20"/>
  </r>
  <r>
    <n v="590044743"/>
    <d v="2020-02-28T00:00:00"/>
    <x v="1"/>
    <n v="2000"/>
    <s v="26-02-20 AL 28-02-20"/>
  </r>
  <r>
    <n v="590044743"/>
    <d v="2020-02-28T00:00:00"/>
    <x v="2"/>
    <n v="150"/>
    <s v="26-02-20 AL 28-02-20"/>
  </r>
  <r>
    <n v="590044743"/>
    <d v="2020-02-28T00:00:00"/>
    <x v="3"/>
    <n v="250"/>
    <s v="26-02-20 AL 28-02-20"/>
  </r>
  <r>
    <n v="590044743"/>
    <d v="2020-02-28T00:00:00"/>
    <x v="4"/>
    <n v="1000"/>
    <s v="26-02-20 AL 28-02-20"/>
  </r>
  <r>
    <n v="590044743"/>
    <d v="2020-02-28T00:00:00"/>
    <x v="5"/>
    <n v="1000"/>
    <s v="26-02-20 AL 28-02-20"/>
  </r>
  <r>
    <n v="590044743"/>
    <d v="2020-02-28T00:00:00"/>
    <x v="6"/>
    <n v="1000"/>
    <s v="26-02-20 AL 28-02-20"/>
  </r>
  <r>
    <n v="590044743"/>
    <d v="2020-02-28T00:00:00"/>
    <x v="7"/>
    <n v="200"/>
    <s v="26-02-20 AL 28-02-20"/>
  </r>
  <r>
    <n v="590044794"/>
    <d v="2020-03-06T00:00:00"/>
    <x v="8"/>
    <n v="800"/>
    <s v="02-03-20 AL 06-03-20"/>
  </r>
  <r>
    <n v="590044794"/>
    <d v="2020-03-06T00:00:00"/>
    <x v="1"/>
    <n v="400"/>
    <s v="02-03-20 AL 06-03-20"/>
  </r>
  <r>
    <n v="590044794"/>
    <d v="2020-03-06T00:00:00"/>
    <x v="6"/>
    <n v="700"/>
    <s v="02-03-20 AL 06-03-20"/>
  </r>
  <r>
    <n v="590044794"/>
    <d v="2020-03-06T00:00:00"/>
    <x v="9"/>
    <n v="350"/>
    <s v="02-03-20 AL 06-03-20"/>
  </r>
  <r>
    <n v="590044794"/>
    <d v="2020-03-06T00:00:00"/>
    <x v="0"/>
    <n v="300"/>
    <s v="02-03-20 AL 06-03-20"/>
  </r>
  <r>
    <n v="590044794"/>
    <d v="2020-03-06T00:00:00"/>
    <x v="10"/>
    <n v="400"/>
    <s v="02-03-20 AL 06-03-20"/>
  </r>
  <r>
    <n v="590044794"/>
    <d v="2020-03-06T00:00:00"/>
    <x v="5"/>
    <n v="200"/>
    <s v="02-03-20 AL 06-03-20"/>
  </r>
  <r>
    <n v="590044794"/>
    <d v="2020-03-06T00:00:00"/>
    <x v="11"/>
    <n v="100"/>
    <s v="02-03-20 AL 06-03-20"/>
  </r>
  <r>
    <n v="590044794"/>
    <d v="2020-03-06T00:00:00"/>
    <x v="7"/>
    <n v="200"/>
    <s v="02-03-20 AL 06-03-20"/>
  </r>
  <r>
    <n v="590044794"/>
    <d v="2020-03-06T00:00:00"/>
    <x v="4"/>
    <n v="100"/>
    <s v="02-03-20 AL 06-03-20"/>
  </r>
  <r>
    <n v="590044794"/>
    <d v="2020-03-06T00:00:00"/>
    <x v="3"/>
    <n v="300"/>
    <s v="02-03-20 AL 06-03-20"/>
  </r>
  <r>
    <n v="590044841"/>
    <d v="2020-03-13T00:00:00"/>
    <x v="6"/>
    <n v="800"/>
    <s v="09-03-20 AL 13-03-20"/>
  </r>
  <r>
    <n v="590044841"/>
    <d v="2020-03-13T00:00:00"/>
    <x v="0"/>
    <n v="1000"/>
    <s v="09-03-20 AL 13-03-20"/>
  </r>
  <r>
    <n v="590044841"/>
    <d v="2020-03-13T00:00:00"/>
    <x v="5"/>
    <n v="1000"/>
    <s v="09-03-20 AL 13-03-20"/>
  </r>
  <r>
    <n v="590044841"/>
    <d v="2020-03-13T00:00:00"/>
    <x v="7"/>
    <n v="400"/>
    <s v="09-03-20 AL 13-03-20"/>
  </r>
  <r>
    <n v="590044841"/>
    <d v="2020-03-13T00:00:00"/>
    <x v="4"/>
    <n v="250"/>
    <s v="09-03-20 AL 13-03-20"/>
  </r>
  <r>
    <n v="590044841"/>
    <d v="2020-03-13T00:00:00"/>
    <x v="3"/>
    <n v="200"/>
    <s v="09-03-20 AL 13-03-20"/>
  </r>
  <r>
    <n v="590044841"/>
    <d v="2020-03-13T00:00:00"/>
    <x v="12"/>
    <n v="200"/>
    <s v="09-03-20 AL 13-03-20"/>
  </r>
  <r>
    <n v="590044875"/>
    <d v="2020-03-20T00:00:00"/>
    <x v="9"/>
    <n v="300"/>
    <s v="16-03-20 AL 20-03-20"/>
  </r>
  <r>
    <n v="590044875"/>
    <d v="2020-03-20T00:00:00"/>
    <x v="11"/>
    <n v="200"/>
    <s v="16-03-20 AL 20-03-20"/>
  </r>
  <r>
    <n v="590044875"/>
    <d v="2020-03-20T00:00:00"/>
    <x v="10"/>
    <n v="350"/>
    <s v="16-03-20 AL 20-03-20"/>
  </r>
  <r>
    <n v="590044875"/>
    <d v="2020-03-20T00:00:00"/>
    <x v="1"/>
    <n v="500"/>
    <s v="16-03-20 AL 20-03-20"/>
  </r>
  <r>
    <n v="590044875"/>
    <d v="2020-03-20T00:00:00"/>
    <x v="3"/>
    <n v="300"/>
    <s v="16-03-20 AL 20-03-20"/>
  </r>
  <r>
    <n v="590044875"/>
    <d v="2020-03-20T00:00:00"/>
    <x v="4"/>
    <n v="200"/>
    <s v="16-03-20 AL 20-03-20"/>
  </r>
  <r>
    <n v="590044875"/>
    <d v="2020-03-20T00:00:00"/>
    <x v="0"/>
    <n v="300"/>
    <s v="16-03-20 AL 20-03-20"/>
  </r>
  <r>
    <n v="590044875"/>
    <d v="2020-03-20T00:00:00"/>
    <x v="5"/>
    <n v="1200"/>
    <s v="16-03-20 AL 20-03-2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590044190"/>
    <d v="2020-01-24T00:00:00"/>
    <x v="0"/>
    <n v="450"/>
    <s v="20-01-20 AL 24-01-20"/>
  </r>
  <r>
    <n v="590044190"/>
    <d v="2020-01-24T00:00:00"/>
    <x v="1"/>
    <n v="1000"/>
    <s v="20-01-20 AL 24-01-20"/>
  </r>
  <r>
    <n v="590044190"/>
    <d v="2020-01-24T00:00:00"/>
    <x v="2"/>
    <n v="1400"/>
    <s v="20-01-20 AL 24-01-20"/>
  </r>
  <r>
    <n v="590044190"/>
    <d v="2020-01-24T00:00:00"/>
    <x v="3"/>
    <n v="200"/>
    <s v="20-01-20 AL 24-01-20"/>
  </r>
  <r>
    <n v="590044190"/>
    <d v="2020-01-24T00:00:00"/>
    <x v="4"/>
    <n v="400"/>
    <s v="20-01-20 AL 24-01-20"/>
  </r>
  <r>
    <n v="590044351"/>
    <d v="2020-01-30T00:00:00"/>
    <x v="1"/>
    <n v="1000"/>
    <s v="27-01-20 AL 31-01-20"/>
  </r>
  <r>
    <n v="590044351"/>
    <d v="2020-01-30T00:00:00"/>
    <x v="2"/>
    <n v="700"/>
    <s v="27-01-20 AL 31-01-20"/>
  </r>
  <r>
    <n v="590044351"/>
    <d v="2020-01-30T00:00:00"/>
    <x v="4"/>
    <n v="1000"/>
    <s v="27-01-20 AL 31-01-20"/>
  </r>
  <r>
    <n v="590044351"/>
    <d v="2020-01-30T00:00:00"/>
    <x v="5"/>
    <n v="1000"/>
    <s v="27-01-20 AL 31-01-20"/>
  </r>
  <r>
    <n v="590044351"/>
    <d v="2020-01-30T00:00:00"/>
    <x v="3"/>
    <n v="250"/>
    <s v="27-01-20 AL 31-01-20"/>
  </r>
  <r>
    <n v="590044351"/>
    <d v="2020-01-30T00:00:00"/>
    <x v="0"/>
    <n v="100"/>
    <s v="27-01-20 AL 31-01-20"/>
  </r>
  <r>
    <n v="590044387"/>
    <d v="2020-02-04T00:00:00"/>
    <x v="6"/>
    <n v="900"/>
    <d v="2020-02-04T00:00:00"/>
  </r>
  <r>
    <n v="590044433"/>
    <d v="2020-02-07T00:00:00"/>
    <x v="7"/>
    <n v="400"/>
    <s v="03-02-20 AL 07-02-20"/>
  </r>
  <r>
    <n v="590044433"/>
    <d v="2020-02-07T00:00:00"/>
    <x v="4"/>
    <n v="800"/>
    <s v="03-02-20 AL 07-02-20"/>
  </r>
  <r>
    <n v="590044433"/>
    <d v="2020-02-07T00:00:00"/>
    <x v="2"/>
    <n v="1000"/>
    <s v="03-02-20 AL 07-02-20"/>
  </r>
  <r>
    <n v="590044433"/>
    <d v="2020-02-07T00:00:00"/>
    <x v="0"/>
    <n v="350"/>
    <s v="03-02-20 AL 07-02-20"/>
  </r>
  <r>
    <n v="590044433"/>
    <d v="2020-02-07T00:00:00"/>
    <x v="8"/>
    <n v="200"/>
    <s v="03-02-20 AL 07-02-20"/>
  </r>
  <r>
    <n v="590044433"/>
    <d v="2020-02-07T00:00:00"/>
    <x v="9"/>
    <n v="400"/>
    <s v="03-02-20 AL 07-02-20"/>
  </r>
  <r>
    <n v="590044433"/>
    <d v="2020-02-07T00:00:00"/>
    <x v="10"/>
    <n v="360"/>
    <s v="03-02-20 AL 07-02-20"/>
  </r>
  <r>
    <n v="590044433"/>
    <d v="2020-02-07T00:00:00"/>
    <x v="3"/>
    <n v="300"/>
    <s v="03-02-20 AL 07-02-20"/>
  </r>
  <r>
    <n v="590044433"/>
    <d v="2020-02-07T00:00:00"/>
    <x v="11"/>
    <n v="400"/>
    <s v="03-02-20 AL 07-02-20"/>
  </r>
  <r>
    <n v="590044433"/>
    <d v="2020-02-07T00:00:00"/>
    <x v="1"/>
    <n v="300"/>
    <s v="03-02-20 AL 07-02-20"/>
  </r>
  <r>
    <n v="590044481"/>
    <d v="2020-02-14T00:00:00"/>
    <x v="2"/>
    <n v="700"/>
    <s v="10-02-20 AL 14-02-20"/>
  </r>
  <r>
    <n v="590044481"/>
    <d v="2020-02-14T00:00:00"/>
    <x v="11"/>
    <n v="440"/>
    <s v="10-02-20 AL 14-02-20"/>
  </r>
  <r>
    <n v="590044481"/>
    <d v="2020-02-14T00:00:00"/>
    <x v="1"/>
    <n v="700"/>
    <s v="10-02-20 AL 14-02-20"/>
  </r>
  <r>
    <n v="590044481"/>
    <d v="2020-02-14T00:00:00"/>
    <x v="5"/>
    <n v="1100"/>
    <s v="10-02-20 AL 14-02-20"/>
  </r>
  <r>
    <n v="590044481"/>
    <d v="2020-02-14T00:00:00"/>
    <x v="3"/>
    <n v="150"/>
    <s v="10-02-20 AL 14-02-20"/>
  </r>
  <r>
    <n v="590044481"/>
    <d v="2020-02-14T00:00:00"/>
    <x v="4"/>
    <n v="220"/>
    <s v="10-02-20 AL 14-02-20"/>
  </r>
  <r>
    <n v="590044481"/>
    <d v="2020-02-14T00:00:00"/>
    <x v="8"/>
    <n v="200"/>
    <s v="10-02-20 AL 14-02-20"/>
  </r>
  <r>
    <n v="590044481"/>
    <d v="2020-02-14T00:00:00"/>
    <x v="12"/>
    <n v="380"/>
    <s v="10-02-20 AL 14-02-20"/>
  </r>
  <r>
    <n v="590044481"/>
    <d v="2020-02-14T00:00:00"/>
    <x v="0"/>
    <n v="410"/>
    <s v="10-02-20 AL 14-02-2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590044190"/>
    <d v="2020-01-24T00:00:00"/>
    <x v="0"/>
    <n v="450"/>
    <s v="20-01-20 AL 24-01-20"/>
  </r>
  <r>
    <n v="590044190"/>
    <d v="2020-01-24T00:00:00"/>
    <x v="1"/>
    <n v="1000"/>
    <s v="20-01-20 AL 24-01-20"/>
  </r>
  <r>
    <n v="590044190"/>
    <d v="2020-01-24T00:00:00"/>
    <x v="2"/>
    <n v="1400"/>
    <s v="20-01-20 AL 24-01-20"/>
  </r>
  <r>
    <n v="590044190"/>
    <d v="2020-01-24T00:00:00"/>
    <x v="3"/>
    <n v="200"/>
    <s v="20-01-20 AL 24-01-20"/>
  </r>
  <r>
    <n v="590044190"/>
    <d v="2020-01-24T00:00:00"/>
    <x v="4"/>
    <n v="400"/>
    <s v="20-01-20 AL 24-01-20"/>
  </r>
  <r>
    <n v="590044351"/>
    <d v="2020-01-30T00:00:00"/>
    <x v="1"/>
    <n v="1000"/>
    <s v="27-01-20 AL 31-01-20"/>
  </r>
  <r>
    <n v="590044351"/>
    <d v="2020-01-30T00:00:00"/>
    <x v="2"/>
    <n v="700"/>
    <s v="27-01-20 AL 31-01-20"/>
  </r>
  <r>
    <n v="590044351"/>
    <d v="2020-01-30T00:00:00"/>
    <x v="4"/>
    <n v="1000"/>
    <s v="27-01-20 AL 31-01-20"/>
  </r>
  <r>
    <n v="590044351"/>
    <d v="2020-01-30T00:00:00"/>
    <x v="5"/>
    <n v="1000"/>
    <s v="27-01-20 AL 31-01-20"/>
  </r>
  <r>
    <n v="590044351"/>
    <d v="2020-01-30T00:00:00"/>
    <x v="3"/>
    <n v="250"/>
    <s v="27-01-20 AL 31-01-20"/>
  </r>
  <r>
    <n v="590044351"/>
    <d v="2020-01-30T00:00:00"/>
    <x v="0"/>
    <n v="100"/>
    <s v="27-01-20 AL 31-01-20"/>
  </r>
  <r>
    <n v="590044387"/>
    <d v="2020-02-04T00:00:00"/>
    <x v="6"/>
    <n v="900"/>
    <d v="2020-02-04T00:00:00"/>
  </r>
  <r>
    <n v="590044433"/>
    <d v="2020-02-07T00:00:00"/>
    <x v="7"/>
    <n v="400"/>
    <s v="03-02-20 AL 07-02-20"/>
  </r>
  <r>
    <n v="590044433"/>
    <d v="2020-02-07T00:00:00"/>
    <x v="4"/>
    <n v="800"/>
    <s v="03-02-20 AL 07-02-20"/>
  </r>
  <r>
    <n v="590044433"/>
    <d v="2020-02-07T00:00:00"/>
    <x v="2"/>
    <n v="1000"/>
    <s v="03-02-20 AL 07-02-20"/>
  </r>
  <r>
    <n v="590044433"/>
    <d v="2020-02-07T00:00:00"/>
    <x v="0"/>
    <n v="350"/>
    <s v="03-02-20 AL 07-02-20"/>
  </r>
  <r>
    <n v="590044433"/>
    <d v="2020-02-07T00:00:00"/>
    <x v="8"/>
    <n v="200"/>
    <s v="03-02-20 AL 07-02-20"/>
  </r>
  <r>
    <n v="590044433"/>
    <d v="2020-02-07T00:00:00"/>
    <x v="9"/>
    <n v="400"/>
    <s v="03-02-20 AL 07-02-20"/>
  </r>
  <r>
    <n v="590044433"/>
    <d v="2020-02-07T00:00:00"/>
    <x v="10"/>
    <n v="360"/>
    <s v="03-02-20 AL 07-02-20"/>
  </r>
  <r>
    <n v="590044433"/>
    <d v="2020-02-07T00:00:00"/>
    <x v="3"/>
    <n v="300"/>
    <s v="03-02-20 AL 07-02-20"/>
  </r>
  <r>
    <n v="590044433"/>
    <d v="2020-02-07T00:00:00"/>
    <x v="11"/>
    <n v="400"/>
    <s v="03-02-20 AL 07-02-20"/>
  </r>
  <r>
    <n v="590044433"/>
    <d v="2020-02-07T00:00:00"/>
    <x v="1"/>
    <n v="300"/>
    <s v="03-02-20 AL 07-02-20"/>
  </r>
  <r>
    <n v="590044481"/>
    <d v="2020-02-14T00:00:00"/>
    <x v="2"/>
    <n v="700"/>
    <s v="10-02-20 AL 14-02-20"/>
  </r>
  <r>
    <n v="590044481"/>
    <d v="2020-02-14T00:00:00"/>
    <x v="11"/>
    <n v="440"/>
    <s v="10-02-20 AL 14-02-20"/>
  </r>
  <r>
    <n v="590044481"/>
    <d v="2020-02-14T00:00:00"/>
    <x v="1"/>
    <n v="700"/>
    <s v="10-02-20 AL 14-02-20"/>
  </r>
  <r>
    <n v="590044481"/>
    <d v="2020-02-14T00:00:00"/>
    <x v="5"/>
    <n v="1100"/>
    <s v="10-02-20 AL 14-02-20"/>
  </r>
  <r>
    <n v="590044481"/>
    <d v="2020-02-14T00:00:00"/>
    <x v="3"/>
    <n v="150"/>
    <s v="10-02-20 AL 14-02-20"/>
  </r>
  <r>
    <n v="590044481"/>
    <d v="2020-02-14T00:00:00"/>
    <x v="4"/>
    <n v="220"/>
    <s v="10-02-20 AL 14-02-20"/>
  </r>
  <r>
    <n v="590044481"/>
    <d v="2020-02-14T00:00:00"/>
    <x v="8"/>
    <n v="200"/>
    <s v="10-02-20 AL 14-02-20"/>
  </r>
  <r>
    <n v="590044481"/>
    <d v="2020-02-14T00:00:00"/>
    <x v="12"/>
    <n v="380"/>
    <s v="10-02-20 AL 14-02-20"/>
  </r>
  <r>
    <n v="590044481"/>
    <d v="2020-02-14T00:00:00"/>
    <x v="0"/>
    <n v="410"/>
    <s v="10-02-20 AL 14-02-20"/>
  </r>
  <r>
    <m/>
    <m/>
    <x v="13"/>
    <m/>
    <m/>
  </r>
  <r>
    <m/>
    <m/>
    <x v="13"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590043726"/>
    <d v="2019-12-02T00:00:00"/>
    <x v="0"/>
    <n v="1000"/>
    <s v="18-12-19 AL 22-11-19"/>
  </r>
  <r>
    <n v="590043726"/>
    <d v="2019-12-02T00:00:00"/>
    <x v="1"/>
    <n v="1000"/>
    <s v="18-12-19 AL 22-11-19"/>
  </r>
  <r>
    <n v="590043726"/>
    <d v="2019-12-02T00:00:00"/>
    <x v="2"/>
    <n v="800"/>
    <s v="18-12-19 AL 22-11-19"/>
  </r>
  <r>
    <n v="590043726"/>
    <d v="2019-12-02T00:00:00"/>
    <x v="3"/>
    <n v="200"/>
    <s v="18-12-19 AL 22-11-19"/>
  </r>
  <r>
    <n v="590043726"/>
    <d v="2019-12-02T00:00:00"/>
    <x v="4"/>
    <n v="150"/>
    <s v="18-12-19 AL 22-11-19"/>
  </r>
  <r>
    <n v="590043726"/>
    <d v="2019-12-02T00:00:00"/>
    <x v="5"/>
    <n v="250"/>
    <s v="18-12-19 AL 22-11-19"/>
  </r>
  <r>
    <n v="590043728"/>
    <d v="2019-12-02T00:00:00"/>
    <x v="6"/>
    <n v="1000"/>
    <s v="25-11-19 AL 28-11-19"/>
  </r>
  <r>
    <n v="590043728"/>
    <d v="2019-12-02T00:00:00"/>
    <x v="7"/>
    <n v="300"/>
    <s v="25-11-19 AL 28-11-19"/>
  </r>
  <r>
    <n v="590043728"/>
    <d v="2019-12-02T00:00:00"/>
    <x v="8"/>
    <n v="400"/>
    <s v="25-11-19 AL 28-11-19"/>
  </r>
  <r>
    <n v="590043728"/>
    <d v="2019-12-02T00:00:00"/>
    <x v="2"/>
    <n v="200"/>
    <s v="25-11-19 AL 28-11-19"/>
  </r>
  <r>
    <n v="590043728"/>
    <d v="2019-12-02T00:00:00"/>
    <x v="1"/>
    <n v="1000"/>
    <s v="25-11-19 AL 28-11-19"/>
  </r>
  <r>
    <n v="590043728"/>
    <d v="2019-12-02T00:00:00"/>
    <x v="9"/>
    <n v="350"/>
    <s v="25-11-19 AL 28-11-19"/>
  </r>
  <r>
    <n v="590043728"/>
    <d v="2019-12-02T00:00:00"/>
    <x v="5"/>
    <n v="200"/>
    <s v="25-11-19 AL 28-11-19"/>
  </r>
  <r>
    <n v="590043728"/>
    <d v="2019-12-02T00:00:00"/>
    <x v="4"/>
    <n v="100"/>
    <s v="25-11-19 AL 28-11-19"/>
  </r>
  <r>
    <n v="590043760"/>
    <d v="2019-12-09T00:00:00"/>
    <x v="0"/>
    <n v="1000"/>
    <s v="02-12-19 AL 06-12-19"/>
  </r>
  <r>
    <n v="590043760"/>
    <d v="2019-12-09T00:00:00"/>
    <x v="4"/>
    <n v="1000"/>
    <s v="02-12-19 AL 06-12-19"/>
  </r>
  <r>
    <n v="590043760"/>
    <d v="2019-12-09T00:00:00"/>
    <x v="10"/>
    <n v="800"/>
    <s v="02-12-19 AL 06-12-19"/>
  </r>
  <r>
    <n v="590043760"/>
    <d v="2019-12-09T00:00:00"/>
    <x v="6"/>
    <n v="700"/>
    <s v="02-12-19 AL 06-12-19"/>
  </r>
  <r>
    <n v="590043760"/>
    <d v="2019-12-09T00:00:00"/>
    <x v="11"/>
    <n v="800"/>
    <s v="02-12-19 AL 06-12-19"/>
  </r>
  <r>
    <n v="590043760"/>
    <d v="2019-12-09T00:00:00"/>
    <x v="12"/>
    <n v="200"/>
    <s v="02-12-19 AL 06-12-19"/>
  </r>
  <r>
    <n v="590043760"/>
    <d v="2019-12-09T00:00:00"/>
    <x v="3"/>
    <n v="400"/>
    <s v="02-12-19 AL 06-12-19"/>
  </r>
  <r>
    <n v="590043760"/>
    <d v="2019-12-09T00:00:00"/>
    <x v="5"/>
    <n v="250"/>
    <s v="02-12-19 AL 06-12-19"/>
  </r>
  <r>
    <n v="590043777"/>
    <d v="2019-12-16T00:00:00"/>
    <x v="2"/>
    <n v="600"/>
    <s v="09-12-19 AL 13-12-19"/>
  </r>
  <r>
    <n v="590043777"/>
    <d v="2019-12-16T00:00:00"/>
    <x v="6"/>
    <n v="1200"/>
    <s v="09-12-19 AL 13-12-19"/>
  </r>
  <r>
    <n v="590043777"/>
    <d v="2019-12-16T00:00:00"/>
    <x v="4"/>
    <n v="350"/>
    <s v="09-12-19 AL 13-12-19"/>
  </r>
  <r>
    <n v="590043777"/>
    <d v="2019-12-16T00:00:00"/>
    <x v="1"/>
    <n v="800"/>
    <s v="09-12-19 AL 13-12-19"/>
  </r>
  <r>
    <n v="590043777"/>
    <d v="2019-12-16T00:00:00"/>
    <x v="5"/>
    <n v="200"/>
    <s v="09-12-19 AL 13-12-19"/>
  </r>
  <r>
    <n v="590043828"/>
    <d v="2019-12-18T00:00:00"/>
    <x v="8"/>
    <n v="500"/>
    <s v="16-12-19 AL 20-12-19"/>
  </r>
  <r>
    <n v="590043828"/>
    <d v="2019-12-18T00:00:00"/>
    <x v="9"/>
    <n v="400"/>
    <s v="16-12-19 AL 20-12-19"/>
  </r>
  <r>
    <n v="590043828"/>
    <d v="2019-12-18T00:00:00"/>
    <x v="2"/>
    <n v="500"/>
    <s v="16-12-19 AL 20-12-19"/>
  </r>
  <r>
    <n v="590043828"/>
    <d v="2019-12-18T00:00:00"/>
    <x v="0"/>
    <n v="1000"/>
    <s v="16-12-19 AL 20-12-19"/>
  </r>
  <r>
    <n v="590043828"/>
    <d v="2019-12-18T00:00:00"/>
    <x v="5"/>
    <n v="200"/>
    <s v="16-12-19 AL 20-12-19"/>
  </r>
  <r>
    <n v="590043828"/>
    <d v="2019-12-18T00:00:00"/>
    <x v="6"/>
    <n v="700"/>
    <s v="16-12-19 AL 20-12-19"/>
  </r>
  <r>
    <n v="590043828"/>
    <d v="2019-12-18T00:00:00"/>
    <x v="1"/>
    <n v="1500"/>
    <s v="16-12-19 AL 20-12-19"/>
  </r>
  <r>
    <n v="590043828"/>
    <d v="2019-12-18T00:00:00"/>
    <x v="3"/>
    <n v="200"/>
    <s v="16-12-19 AL 20-12-1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590043977"/>
    <d v="2019-12-27T00:00:00"/>
    <x v="0"/>
    <n v="1800"/>
    <s v="23-12-19 AL 27-12-19"/>
  </r>
  <r>
    <n v="590043977"/>
    <d v="2019-12-27T00:00:00"/>
    <x v="1"/>
    <n v="2100"/>
    <s v="23-12-19 AL 27-12-19"/>
  </r>
  <r>
    <n v="590043977"/>
    <d v="2019-12-27T00:00:00"/>
    <x v="2"/>
    <n v="1"/>
    <s v="23-12-19 AL 27-12-19"/>
  </r>
  <r>
    <n v="590043977"/>
    <d v="2019-12-27T00:00:00"/>
    <x v="3"/>
    <n v="200"/>
    <s v="23-12-19 AL 27-12-19"/>
  </r>
  <r>
    <n v="590043977"/>
    <d v="2019-12-27T00:00:00"/>
    <x v="4"/>
    <n v="800"/>
    <s v="23-12-19 AL 27-12-19"/>
  </r>
  <r>
    <n v="590043977"/>
    <d v="2019-12-27T00:00:00"/>
    <x v="5"/>
    <n v="350"/>
    <s v="23-12-19 AL 27-12-19"/>
  </r>
  <r>
    <n v="590043977"/>
    <d v="2019-12-27T00:00:00"/>
    <x v="6"/>
    <n v="400"/>
    <s v="23-12-19 AL 27-12-19"/>
  </r>
  <r>
    <n v="90044072"/>
    <d v="2020-01-10T00:00:00"/>
    <x v="5"/>
    <n v="400"/>
    <s v="06-01-20 AL 10-01-20"/>
  </r>
  <r>
    <n v="90044072"/>
    <d v="2020-01-10T00:00:00"/>
    <x v="7"/>
    <n v="1200"/>
    <s v="06-01-20 AL 10-01-20"/>
  </r>
  <r>
    <n v="90044072"/>
    <d v="2020-01-10T00:00:00"/>
    <x v="1"/>
    <n v="1700"/>
    <s v="06-01-20 AL 10-01-20"/>
  </r>
  <r>
    <n v="90044072"/>
    <d v="2020-01-10T00:00:00"/>
    <x v="8"/>
    <n v="1000"/>
    <s v="06-01-20 AL 10-01-20"/>
  </r>
  <r>
    <n v="90044072"/>
    <d v="2020-01-10T00:00:00"/>
    <x v="3"/>
    <n v="800"/>
    <s v="06-01-20 AL 10-01-20"/>
  </r>
  <r>
    <n v="90044072"/>
    <d v="2020-01-10T00:00:00"/>
    <x v="9"/>
    <n v="600"/>
    <s v="06-01-20 AL 10-01-20"/>
  </r>
  <r>
    <n v="90044072"/>
    <d v="2020-01-10T00:00:00"/>
    <x v="4"/>
    <n v="2000"/>
    <s v="06-01-20 AL 10-01-20"/>
  </r>
  <r>
    <n v="90044072"/>
    <d v="2020-01-10T00:00:00"/>
    <x v="0"/>
    <n v="600"/>
    <s v="06-01-20 AL 10-01-20"/>
  </r>
  <r>
    <n v="90044072"/>
    <d v="2020-01-10T00:00:00"/>
    <x v="10"/>
    <n v="800"/>
    <s v="06-01-20 AL 10-01-20"/>
  </r>
  <r>
    <n v="590044016"/>
    <d v="2020-01-06T00:00:00"/>
    <x v="3"/>
    <n v="200"/>
    <s v="30-12-19 AL 03-01-20"/>
  </r>
  <r>
    <n v="590044016"/>
    <d v="2020-01-06T00:00:00"/>
    <x v="11"/>
    <n v="200"/>
    <s v="30-12-19 AL 03-01-20"/>
  </r>
  <r>
    <n v="590044016"/>
    <d v="2020-01-06T00:00:00"/>
    <x v="12"/>
    <n v="700"/>
    <s v="30-12-19 AL 03-01-20"/>
  </r>
  <r>
    <n v="590044121"/>
    <d v="2020-01-17T00:00:00"/>
    <x v="6"/>
    <n v="350"/>
    <s v="13-01-20 al 17-01-20"/>
  </r>
  <r>
    <n v="590044121"/>
    <d v="2020-01-17T00:00:00"/>
    <x v="0"/>
    <n v="400"/>
    <s v="13-01-20 al 17-01-20"/>
  </r>
  <r>
    <n v="590044121"/>
    <d v="2020-01-17T00:00:00"/>
    <x v="7"/>
    <n v="200"/>
    <s v="13-01-20 al 17-01-20"/>
  </r>
  <r>
    <n v="590044121"/>
    <d v="2020-01-17T00:00:00"/>
    <x v="5"/>
    <n v="300"/>
    <s v="13-01-20 al 17-01-20"/>
  </r>
  <r>
    <n v="590044121"/>
    <d v="2020-01-17T00:00:00"/>
    <x v="4"/>
    <n v="1300"/>
    <s v="13-01-20 al 17-01-20"/>
  </r>
  <r>
    <n v="590044121"/>
    <d v="2020-01-17T00:00:00"/>
    <x v="3"/>
    <n v="600"/>
    <s v="13-01-20 al 17-01-20"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590043726"/>
    <d v="2019-12-02T00:00:00"/>
    <x v="0"/>
    <n v="1000"/>
    <s v="18-12-19 AL 22-11-19"/>
  </r>
  <r>
    <n v="590043726"/>
    <d v="2019-12-02T00:00:00"/>
    <x v="1"/>
    <n v="1000"/>
    <s v="18-12-19 AL 22-11-19"/>
  </r>
  <r>
    <n v="590043726"/>
    <d v="2019-12-02T00:00:00"/>
    <x v="2"/>
    <n v="800"/>
    <s v="18-12-19 AL 22-11-19"/>
  </r>
  <r>
    <n v="590043726"/>
    <d v="2019-12-02T00:00:00"/>
    <x v="3"/>
    <n v="200"/>
    <s v="18-12-19 AL 22-11-19"/>
  </r>
  <r>
    <n v="590043726"/>
    <d v="2019-12-02T00:00:00"/>
    <x v="4"/>
    <n v="150"/>
    <s v="18-12-19 AL 22-11-19"/>
  </r>
  <r>
    <n v="590043726"/>
    <d v="2019-12-02T00:00:00"/>
    <x v="5"/>
    <n v="250"/>
    <s v="18-12-19 AL 22-11-19"/>
  </r>
  <r>
    <n v="590043728"/>
    <d v="2019-12-02T00:00:00"/>
    <x v="6"/>
    <n v="1000"/>
    <s v="25-11-19 AL 28-11-19"/>
  </r>
  <r>
    <n v="590043728"/>
    <d v="2019-12-02T00:00:00"/>
    <x v="7"/>
    <n v="300"/>
    <s v="25-11-19 AL 28-11-19"/>
  </r>
  <r>
    <n v="590043728"/>
    <d v="2019-12-02T00:00:00"/>
    <x v="8"/>
    <n v="400"/>
    <s v="25-11-19 AL 28-11-19"/>
  </r>
  <r>
    <n v="590043728"/>
    <d v="2019-12-02T00:00:00"/>
    <x v="2"/>
    <n v="200"/>
    <s v="25-11-19 AL 28-11-19"/>
  </r>
  <r>
    <n v="590043728"/>
    <d v="2019-12-02T00:00:00"/>
    <x v="1"/>
    <n v="1000"/>
    <s v="25-11-19 AL 28-11-19"/>
  </r>
  <r>
    <n v="590043728"/>
    <d v="2019-12-02T00:00:00"/>
    <x v="9"/>
    <n v="350"/>
    <s v="25-11-19 AL 28-11-19"/>
  </r>
  <r>
    <n v="590043728"/>
    <d v="2019-12-02T00:00:00"/>
    <x v="5"/>
    <n v="200"/>
    <s v="25-11-19 AL 28-11-19"/>
  </r>
  <r>
    <n v="590043728"/>
    <d v="2019-12-02T00:00:00"/>
    <x v="4"/>
    <n v="100"/>
    <s v="25-11-19 AL 28-11-19"/>
  </r>
  <r>
    <n v="590043760"/>
    <d v="2019-12-09T00:00:00"/>
    <x v="0"/>
    <n v="1000"/>
    <s v="02-12-19 AL 06-12-19"/>
  </r>
  <r>
    <n v="590043760"/>
    <d v="2019-12-09T00:00:00"/>
    <x v="4"/>
    <n v="1000"/>
    <s v="02-12-19 AL 06-12-19"/>
  </r>
  <r>
    <n v="590043760"/>
    <d v="2019-12-09T00:00:00"/>
    <x v="10"/>
    <n v="800"/>
    <s v="02-12-19 AL 06-12-19"/>
  </r>
  <r>
    <n v="590043760"/>
    <d v="2019-12-09T00:00:00"/>
    <x v="6"/>
    <n v="700"/>
    <s v="02-12-19 AL 06-12-19"/>
  </r>
  <r>
    <n v="590043760"/>
    <d v="2019-12-09T00:00:00"/>
    <x v="11"/>
    <n v="800"/>
    <s v="02-12-19 AL 06-12-19"/>
  </r>
  <r>
    <n v="590043760"/>
    <d v="2019-12-09T00:00:00"/>
    <x v="12"/>
    <n v="200"/>
    <s v="02-12-19 AL 06-12-19"/>
  </r>
  <r>
    <n v="590043760"/>
    <d v="2019-12-09T00:00:00"/>
    <x v="3"/>
    <n v="400"/>
    <s v="02-12-19 AL 06-12-19"/>
  </r>
  <r>
    <n v="590043760"/>
    <d v="2019-12-09T00:00:00"/>
    <x v="5"/>
    <n v="250"/>
    <s v="02-12-19 AL 06-12-19"/>
  </r>
  <r>
    <n v="590043777"/>
    <d v="2019-12-16T00:00:00"/>
    <x v="2"/>
    <n v="600"/>
    <s v="09-12-19 AL 13-12-19"/>
  </r>
  <r>
    <n v="590043777"/>
    <d v="2019-12-16T00:00:00"/>
    <x v="6"/>
    <n v="1200"/>
    <s v="09-12-19 AL 13-12-19"/>
  </r>
  <r>
    <n v="590043777"/>
    <d v="2019-12-16T00:00:00"/>
    <x v="4"/>
    <n v="350"/>
    <s v="09-12-19 AL 13-12-19"/>
  </r>
  <r>
    <n v="590043777"/>
    <d v="2019-12-16T00:00:00"/>
    <x v="1"/>
    <n v="800"/>
    <s v="09-12-19 AL 13-12-19"/>
  </r>
  <r>
    <n v="590043777"/>
    <d v="2019-12-16T00:00:00"/>
    <x v="5"/>
    <n v="200"/>
    <s v="09-12-19 AL 13-12-19"/>
  </r>
  <r>
    <n v="590043828"/>
    <d v="2019-12-18T00:00:00"/>
    <x v="8"/>
    <n v="500"/>
    <s v="16-12-19 AL 20-12-19"/>
  </r>
  <r>
    <n v="590043828"/>
    <d v="2019-12-18T00:00:00"/>
    <x v="9"/>
    <n v="400"/>
    <s v="16-12-19 AL 20-12-19"/>
  </r>
  <r>
    <n v="590043828"/>
    <d v="2019-12-18T00:00:00"/>
    <x v="2"/>
    <n v="500"/>
    <s v="16-12-19 AL 20-12-19"/>
  </r>
  <r>
    <n v="590043828"/>
    <d v="2019-12-18T00:00:00"/>
    <x v="0"/>
    <n v="1000"/>
    <s v="16-12-19 AL 20-12-19"/>
  </r>
  <r>
    <n v="590043828"/>
    <d v="2019-12-18T00:00:00"/>
    <x v="5"/>
    <n v="200"/>
    <s v="16-12-19 AL 20-12-19"/>
  </r>
  <r>
    <n v="590043828"/>
    <d v="2019-12-18T00:00:00"/>
    <x v="6"/>
    <n v="700"/>
    <s v="16-12-19 AL 20-12-19"/>
  </r>
  <r>
    <n v="590043828"/>
    <d v="2019-12-18T00:00:00"/>
    <x v="1"/>
    <n v="1500"/>
    <s v="16-12-19 AL 20-12-19"/>
  </r>
  <r>
    <n v="590043828"/>
    <d v="2019-12-18T00:00:00"/>
    <x v="3"/>
    <n v="200"/>
    <s v="16-12-19 AL 20-12-19"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  <r>
    <m/>
    <m/>
    <x v="13"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590043332"/>
    <d v="2019-10-25T00:00:00"/>
    <x v="0"/>
    <n v="250"/>
    <s v="21-10-19 al 25-10-19"/>
  </r>
  <r>
    <n v="590043332"/>
    <d v="2019-10-25T00:00:00"/>
    <x v="1"/>
    <n v="1000"/>
    <s v="21-10-19 al 25-10-19"/>
  </r>
  <r>
    <n v="590043332"/>
    <d v="2019-10-25T00:00:00"/>
    <x v="2"/>
    <n v="1500"/>
    <s v="21-10-19 al 25-10-19"/>
  </r>
  <r>
    <n v="590043332"/>
    <d v="2019-10-25T00:00:00"/>
    <x v="3"/>
    <n v="200"/>
    <s v="21-10-19 al 25-10-19"/>
  </r>
  <r>
    <n v="590043422"/>
    <d v="2019-10-31T00:00:00"/>
    <x v="4"/>
    <n v="1400"/>
    <s v="28-10-19 al 01-11-19"/>
  </r>
  <r>
    <n v="590043422"/>
    <d v="2019-10-31T00:00:00"/>
    <x v="2"/>
    <n v="700"/>
    <s v="28-10-19 al 01-11-19"/>
  </r>
  <r>
    <n v="590043422"/>
    <d v="2019-10-31T00:00:00"/>
    <x v="5"/>
    <n v="2000"/>
    <s v="28-10-19 al 01-11-19"/>
  </r>
  <r>
    <n v="590043422"/>
    <d v="2019-10-31T00:00:00"/>
    <x v="0"/>
    <n v="200"/>
    <s v="28-10-19 al 01-11-19"/>
  </r>
  <r>
    <n v="590043422"/>
    <d v="2019-10-31T00:00:00"/>
    <x v="6"/>
    <n v="200"/>
    <s v="28-10-19 al 01-11-19"/>
  </r>
  <r>
    <n v="590043422"/>
    <d v="2019-10-31T00:00:00"/>
    <x v="7"/>
    <n v="400"/>
    <s v="28-10-19 al 01-11-19"/>
  </r>
  <r>
    <n v="590043422"/>
    <d v="2019-10-31T00:00:00"/>
    <x v="8"/>
    <n v="500"/>
    <s v="28-10-19 al 01-11-19"/>
  </r>
  <r>
    <n v="590043422"/>
    <d v="2019-10-31T00:00:00"/>
    <x v="1"/>
    <n v="200"/>
    <s v="28-10-19 al 01-11-19"/>
  </r>
  <r>
    <n v="590043422"/>
    <d v="2019-10-31T00:00:00"/>
    <x v="9"/>
    <n v="400"/>
    <s v="28-10-19 al 01-11-19"/>
  </r>
  <r>
    <n v="590043422"/>
    <d v="2019-10-31T00:00:00"/>
    <x v="3"/>
    <n v="100"/>
    <s v="28-10-19 al 01-11-19"/>
  </r>
  <r>
    <n v="590043448"/>
    <d v="2019-11-11T00:00:00"/>
    <x v="6"/>
    <n v="400"/>
    <s v="04-11-19 al 8-11-19"/>
  </r>
  <r>
    <n v="590043448"/>
    <d v="2019-11-11T00:00:00"/>
    <x v="10"/>
    <n v="200"/>
    <s v="04-11-19 al 8-11-19"/>
  </r>
  <r>
    <n v="590043448"/>
    <d v="2019-11-11T00:00:00"/>
    <x v="4"/>
    <n v="1000"/>
    <s v="04-11-19 al 8-11-19"/>
  </r>
  <r>
    <n v="590043448"/>
    <d v="2019-11-11T00:00:00"/>
    <x v="11"/>
    <n v="600"/>
    <s v="04-11-19 al 8-11-19"/>
  </r>
  <r>
    <n v="590043448"/>
    <d v="2019-11-11T00:00:00"/>
    <x v="1"/>
    <n v="450"/>
    <s v="04-11-19 al 8-11-19"/>
  </r>
  <r>
    <n v="590043448"/>
    <d v="2019-11-11T00:00:00"/>
    <x v="0"/>
    <n v="450"/>
    <s v="04-11-19 al 8-11-19"/>
  </r>
  <r>
    <n v="590043483"/>
    <d v="2019-11-15T00:00:00"/>
    <x v="5"/>
    <n v="2000"/>
    <s v="11-11-19 al 15-11-19"/>
  </r>
  <r>
    <n v="590043483"/>
    <d v="2019-11-15T00:00:00"/>
    <x v="4"/>
    <n v="1000"/>
    <s v="11-11-19 al 15-11-19"/>
  </r>
  <r>
    <n v="590043483"/>
    <d v="2019-11-15T00:00:00"/>
    <x v="11"/>
    <n v="300"/>
    <s v="11-11-19 al 15-11-19"/>
  </r>
  <r>
    <n v="590043483"/>
    <d v="2019-11-15T00:00:00"/>
    <x v="7"/>
    <n v="600"/>
    <s v="11-11-19 al 15-11-19"/>
  </r>
  <r>
    <n v="590043483"/>
    <d v="2019-11-15T00:00:00"/>
    <x v="3"/>
    <n v="100"/>
    <s v="11-11-19 al 15-11-19"/>
  </r>
  <r>
    <n v="590043483"/>
    <d v="2019-11-15T00:00:00"/>
    <x v="0"/>
    <n v="200"/>
    <s v="11-11-19 al 15-11-19"/>
  </r>
  <r>
    <n v="590043483"/>
    <d v="2019-11-15T00:00:00"/>
    <x v="12"/>
    <n v="1000"/>
    <s v="11-11-19 al 15-11-19"/>
  </r>
  <r>
    <n v="590043483"/>
    <d v="2019-11-15T00:00:00"/>
    <x v="13"/>
    <n v="1000"/>
    <s v="11-11-19 al 15-11-19"/>
  </r>
  <r>
    <n v="590043483"/>
    <d v="2019-11-15T00:00:00"/>
    <x v="2"/>
    <n v="1900"/>
    <s v="11-11-19 al 15-11-19"/>
  </r>
  <r>
    <n v="590043483"/>
    <d v="2019-11-15T00:00:00"/>
    <x v="9"/>
    <n v="400"/>
    <s v="11-11-19 al 15-11-19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  <r>
    <m/>
    <m/>
    <x v="0"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s v="05-90042647"/>
    <d v="2019-07-29T00:00:00"/>
    <x v="0"/>
    <n v="200"/>
    <s v="22-07-19 AL 26-07-19"/>
  </r>
  <r>
    <s v="05-90042647"/>
    <d v="2019-07-29T00:00:00"/>
    <x v="1"/>
    <n v="600"/>
    <s v="22-07-19 AL 26-07-19"/>
  </r>
  <r>
    <s v="05-90042647"/>
    <d v="2019-07-29T00:00:00"/>
    <x v="2"/>
    <n v="200"/>
    <s v="22-07-19 AL 26-07-19"/>
  </r>
  <r>
    <s v="05-90042647"/>
    <d v="2019-07-29T00:00:00"/>
    <x v="3"/>
    <n v="1000"/>
    <s v="22-07-19 AL 26-07-19"/>
  </r>
  <r>
    <s v="05-90042648"/>
    <d v="2019-07-29T00:00:00"/>
    <x v="4"/>
    <n v="1000"/>
    <s v="SC102 Y RDC107"/>
  </r>
  <r>
    <s v="05-90042648"/>
    <d v="2019-07-29T00:00:00"/>
    <x v="5"/>
    <n v="500"/>
    <s v="SC102 Y RDC107"/>
  </r>
  <r>
    <s v="05-90042720"/>
    <d v="2019-08-02T00:00:00"/>
    <x v="6"/>
    <n v="1000"/>
    <s v="29-07-19 AL 02-08-19"/>
  </r>
  <r>
    <s v="05-90042720"/>
    <d v="2019-08-02T00:00:00"/>
    <x v="7"/>
    <n v="900"/>
    <s v="29-07-19 AL 02-08-19"/>
  </r>
  <r>
    <s v="05-90042720"/>
    <d v="2019-08-02T00:00:00"/>
    <x v="8"/>
    <n v="800"/>
    <s v="29-07-19 AL 02-08-19"/>
  </r>
  <r>
    <s v="05-90042720"/>
    <d v="2019-08-02T00:00:00"/>
    <x v="9"/>
    <n v="1500"/>
    <s v="29-07-19 AL 02-08-19"/>
  </r>
  <r>
    <s v="05-90042720"/>
    <d v="2019-08-02T00:00:00"/>
    <x v="10"/>
    <n v="1000"/>
    <s v="29-07-19 AL 02-08-19"/>
  </r>
  <r>
    <s v="05-90042720"/>
    <d v="2019-08-02T00:00:00"/>
    <x v="3"/>
    <n v="800"/>
    <s v="29-07-19 AL 02-08-19"/>
  </r>
  <r>
    <s v="05-90042720"/>
    <d v="2019-08-02T00:00:00"/>
    <x v="0"/>
    <n v="200"/>
    <s v="29-07-19 AL 02-08-19"/>
  </r>
  <r>
    <s v="05-90042720"/>
    <d v="2019-08-02T00:00:00"/>
    <x v="1"/>
    <n v="300"/>
    <s v="29-07-19 AL 02-08-19"/>
  </r>
  <r>
    <s v="05-90042720"/>
    <d v="2019-08-02T00:00:00"/>
    <x v="4"/>
    <n v="350"/>
    <s v="29-07-19 AL 02-08-19"/>
  </r>
  <r>
    <s v="05-90042720"/>
    <d v="2019-08-02T00:00:00"/>
    <x v="11"/>
    <n v="400"/>
    <s v="29-07-19 AL 02-08-19"/>
  </r>
  <r>
    <s v="05-90042770"/>
    <d v="2019-08-12T00:00:00"/>
    <x v="1"/>
    <n v="100"/>
    <s v="05-08-19 AL 09-08-19"/>
  </r>
  <r>
    <s v="05-90042770"/>
    <d v="2019-08-12T00:00:00"/>
    <x v="12"/>
    <n v="1200"/>
    <s v="05-08-19 AL 09-08-19"/>
  </r>
  <r>
    <s v="05-90042770"/>
    <d v="2019-08-12T00:00:00"/>
    <x v="13"/>
    <n v="1000"/>
    <s v="05-08-19 AL 09-08-19"/>
  </r>
  <r>
    <s v="05-90042770"/>
    <d v="2019-08-12T00:00:00"/>
    <x v="14"/>
    <n v="320"/>
    <s v="05-08-19 AL 09-08-19"/>
  </r>
  <r>
    <s v="05-90042770"/>
    <d v="2019-08-12T00:00:00"/>
    <x v="7"/>
    <n v="600"/>
    <s v="05-08-19 AL 09-08-19"/>
  </r>
  <r>
    <s v="05-90042770"/>
    <d v="2019-08-12T00:00:00"/>
    <x v="6"/>
    <n v="3000"/>
    <s v="05-08-19 AL 09-08-19"/>
  </r>
  <r>
    <s v="05-90042770"/>
    <d v="2019-08-12T00:00:00"/>
    <x v="3"/>
    <n v="1300"/>
    <s v="05-08-19 AL 09-08-19"/>
  </r>
  <r>
    <s v="05-90042770"/>
    <d v="2019-08-12T00:00:00"/>
    <x v="0"/>
    <n v="400"/>
    <s v="05-08-19 AL 09-08-19"/>
  </r>
  <r>
    <s v="05-90042797"/>
    <d v="2019-08-16T00:00:00"/>
    <x v="8"/>
    <n v="800"/>
    <s v="12-08-19 AL 16-08-19"/>
  </r>
  <r>
    <s v="05-90042797"/>
    <d v="2019-08-16T00:00:00"/>
    <x v="3"/>
    <n v="400"/>
    <s v="12-08-19 AL 16-08-19"/>
  </r>
  <r>
    <s v="05-90042797"/>
    <d v="2019-08-16T00:00:00"/>
    <x v="1"/>
    <n v="200"/>
    <s v="12-08-19 AL 16-08-19"/>
  </r>
  <r>
    <s v="05-90042797"/>
    <d v="2019-08-16T00:00:00"/>
    <x v="4"/>
    <n v="250"/>
    <s v="12-08-19 AL 16-08-19"/>
  </r>
  <r>
    <s v="5-90042458"/>
    <d v="2019-07-01T00:00:00"/>
    <x v="13"/>
    <m/>
    <s v="24-06-19 al 28-06-19"/>
  </r>
  <r>
    <s v="5-90042515"/>
    <d v="2019-07-11T00:00:00"/>
    <x v="13"/>
    <n v="1000"/>
    <s v="01-07-19 al 05-07-19"/>
  </r>
  <r>
    <s v="5-90042540"/>
    <d v="2019-07-17T00:00:00"/>
    <x v="13"/>
    <m/>
    <s v="15-07-19 al 19-07-19"/>
  </r>
  <r>
    <m/>
    <m/>
    <x v="15"/>
    <m/>
    <m/>
  </r>
  <r>
    <m/>
    <m/>
    <x v="15"/>
    <m/>
    <m/>
  </r>
  <r>
    <m/>
    <m/>
    <x v="15"/>
    <m/>
    <m/>
  </r>
  <r>
    <m/>
    <m/>
    <x v="15"/>
    <m/>
    <m/>
  </r>
  <r>
    <m/>
    <m/>
    <x v="15"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n v="590042911"/>
    <d v="2019-08-26T00:00:00"/>
    <x v="0"/>
    <n v="1000"/>
    <s v="19-08-19 AL 23-08-19"/>
  </r>
  <r>
    <n v="590042911"/>
    <d v="2019-08-26T00:00:00"/>
    <x v="1"/>
    <n v="2000"/>
    <s v="19-08-19 AL 23-08-19"/>
  </r>
  <r>
    <n v="590042911"/>
    <d v="2019-08-26T00:00:00"/>
    <x v="2"/>
    <n v="600"/>
    <s v="19-08-19 AL 23-08-19"/>
  </r>
  <r>
    <n v="590042911"/>
    <d v="2019-08-26T00:00:00"/>
    <x v="3"/>
    <n v="300"/>
    <s v="19-08-19 AL 23-08-19"/>
  </r>
  <r>
    <n v="590043009"/>
    <d v="2019-09-02T00:00:00"/>
    <x v="4"/>
    <n v="900"/>
    <s v="26-08-19 AL 30-08-19"/>
  </r>
  <r>
    <n v="590043009"/>
    <d v="2019-09-02T00:00:00"/>
    <x v="5"/>
    <n v="1500"/>
    <s v="26-08-19 AL 30-08-19"/>
  </r>
  <r>
    <n v="590043009"/>
    <d v="2019-09-02T00:00:00"/>
    <x v="6"/>
    <n v="1000"/>
    <s v="26-08-19 AL 30-08-19"/>
  </r>
  <r>
    <n v="590043009"/>
    <d v="2019-09-02T00:00:00"/>
    <x v="7"/>
    <n v="600"/>
    <s v="26-08-19 AL 30-08-19"/>
  </r>
  <r>
    <n v="590043009"/>
    <d v="2019-09-02T00:00:00"/>
    <x v="3"/>
    <n v="300"/>
    <s v="26-08-19 AL 30-08-19"/>
  </r>
  <r>
    <n v="590043050"/>
    <d v="2019-09-09T00:00:00"/>
    <x v="8"/>
    <n v="300"/>
    <s v="02-09-19 AL 06-09-19"/>
  </r>
  <r>
    <n v="590043050"/>
    <d v="2019-09-09T00:00:00"/>
    <x v="7"/>
    <n v="200"/>
    <s v="02-09-19 AL 06-09-19"/>
  </r>
  <r>
    <n v="590043050"/>
    <d v="2019-09-09T00:00:00"/>
    <x v="5"/>
    <n v="400"/>
    <s v="02-09-19 AL 06-09-19"/>
  </r>
  <r>
    <n v="590043050"/>
    <d v="2019-09-09T00:00:00"/>
    <x v="9"/>
    <n v="600"/>
    <s v="02-09-19 AL 06-09-19"/>
  </r>
  <r>
    <n v="590043050"/>
    <d v="2019-09-09T00:00:00"/>
    <x v="1"/>
    <n v="1000"/>
    <s v="02-09-19 AL 06-09-19"/>
  </r>
  <r>
    <n v="590043050"/>
    <d v="2019-09-09T00:00:00"/>
    <x v="3"/>
    <n v="250"/>
    <s v="02-09-19 AL 06-09-19"/>
  </r>
  <r>
    <n v="590043050"/>
    <d v="2019-09-09T00:00:00"/>
    <x v="10"/>
    <n v="200"/>
    <s v="02-09-19 AL 06-09-19"/>
  </r>
  <r>
    <n v="590043126"/>
    <d v="2019-09-23T00:00:00"/>
    <x v="11"/>
    <n v="800"/>
    <s v="16.09-19 AL 20-09-19"/>
  </r>
  <r>
    <n v="590043126"/>
    <d v="2019-09-23T00:00:00"/>
    <x v="12"/>
    <n v="900"/>
    <s v="16.09-19 AL 20-09-19"/>
  </r>
  <r>
    <n v="590043126"/>
    <d v="2019-09-23T00:00:00"/>
    <x v="10"/>
    <n v="400"/>
    <s v="16.09-19 AL 20-09-19"/>
  </r>
  <r>
    <n v="590043126"/>
    <d v="2019-09-23T00:00:00"/>
    <x v="0"/>
    <n v="3000"/>
    <s v="16.09-19 AL 20-09-19"/>
  </r>
  <r>
    <n v="590043126"/>
    <d v="2019-09-23T00:00:00"/>
    <x v="4"/>
    <n v="1000"/>
    <s v="16.09-19 AL 20-09-19"/>
  </r>
  <r>
    <n v="590043126"/>
    <d v="2019-09-23T00:00:00"/>
    <x v="3"/>
    <n v="350"/>
    <s v="16.09-19 AL 20-09-19"/>
  </r>
  <r>
    <n v="590043126"/>
    <d v="2019-09-23T00:00:00"/>
    <x v="8"/>
    <n v="350"/>
    <s v="16.09-19 AL 20-09-19"/>
  </r>
  <r>
    <n v="590043126"/>
    <d v="2019-09-23T00:00:00"/>
    <x v="13"/>
    <n v="500"/>
    <s v="16.09-19 AL 20-09-19"/>
  </r>
  <r>
    <n v="590043126"/>
    <d v="2019-09-23T00:00:00"/>
    <x v="5"/>
    <n v="1000"/>
    <s v="16.09-19 AL 20-09-19"/>
  </r>
  <r>
    <m/>
    <m/>
    <x v="14"/>
    <m/>
    <m/>
  </r>
  <r>
    <s v="5-90042540"/>
    <d v="2019-07-17T00:00:00"/>
    <x v="13"/>
    <n v="700"/>
    <m/>
  </r>
  <r>
    <m/>
    <m/>
    <x v="14"/>
    <m/>
    <m/>
  </r>
  <r>
    <m/>
    <m/>
    <x v="14"/>
    <m/>
    <m/>
  </r>
  <r>
    <m/>
    <m/>
    <x v="14"/>
    <m/>
    <m/>
  </r>
  <r>
    <m/>
    <m/>
    <x v="14"/>
    <m/>
    <m/>
  </r>
  <r>
    <m/>
    <m/>
    <x v="14"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s v="5-90042380"/>
    <d v="2019-06-24T00:00:00"/>
    <x v="0"/>
    <n v="200"/>
  </r>
  <r>
    <s v="5-90042380"/>
    <d v="2019-06-24T00:00:00"/>
    <x v="1"/>
    <n v="200"/>
  </r>
  <r>
    <s v="5-90042380"/>
    <d v="2019-06-24T00:00:00"/>
    <x v="2"/>
    <n v="1000"/>
  </r>
  <r>
    <s v="5-90042380"/>
    <d v="2019-06-24T00:00:00"/>
    <x v="3"/>
    <n v="150"/>
  </r>
  <r>
    <s v="5-90042380"/>
    <d v="2019-06-24T00:00:00"/>
    <x v="4"/>
    <n v="2000"/>
  </r>
  <r>
    <s v="5-90042380"/>
    <d v="2019-06-24T00:00:00"/>
    <x v="5"/>
    <n v="200"/>
  </r>
  <r>
    <s v="5-90042458"/>
    <d v="2019-07-01T00:00:00"/>
    <x v="3"/>
    <n v="300"/>
  </r>
  <r>
    <s v="5-90042458"/>
    <d v="2019-07-01T00:00:00"/>
    <x v="4"/>
    <m/>
  </r>
  <r>
    <s v="5-90042458"/>
    <d v="2019-07-01T00:00:00"/>
    <x v="6"/>
    <n v="1000"/>
  </r>
  <r>
    <s v="5-90042458"/>
    <d v="2019-07-01T00:00:00"/>
    <x v="7"/>
    <n v="1000"/>
  </r>
  <r>
    <s v="5-90042458"/>
    <d v="2019-07-01T00:00:00"/>
    <x v="8"/>
    <n v="500"/>
  </r>
  <r>
    <s v="5-90042458"/>
    <d v="2019-07-01T00:00:00"/>
    <x v="9"/>
    <n v="450"/>
  </r>
  <r>
    <s v="5-90042458"/>
    <d v="2019-07-01T00:00:00"/>
    <x v="5"/>
    <n v="400"/>
  </r>
  <r>
    <s v="5-90042458"/>
    <d v="2019-07-01T00:00:00"/>
    <x v="1"/>
    <n v="400"/>
  </r>
  <r>
    <s v="5-90042515"/>
    <d v="2019-07-11T00:00:00"/>
    <x v="3"/>
    <n v="150"/>
  </r>
  <r>
    <s v="5-90042515"/>
    <d v="2019-07-11T00:00:00"/>
    <x v="10"/>
    <n v="800"/>
  </r>
  <r>
    <s v="5-90042515"/>
    <d v="2019-07-11T00:00:00"/>
    <x v="0"/>
    <n v="800"/>
  </r>
  <r>
    <s v="5-90042515"/>
    <d v="2019-07-11T00:00:00"/>
    <x v="2"/>
    <n v="1500"/>
  </r>
  <r>
    <s v="5-90042515"/>
    <d v="2019-07-11T00:00:00"/>
    <x v="4"/>
    <m/>
  </r>
  <r>
    <s v="5-90042515"/>
    <d v="2019-07-11T00:00:00"/>
    <x v="11"/>
    <n v="400"/>
  </r>
  <r>
    <s v="5-90042515"/>
    <d v="2019-07-11T00:00:00"/>
    <x v="5"/>
    <n v="200"/>
  </r>
  <r>
    <s v="5-90042515"/>
    <d v="2019-07-11T00:00:00"/>
    <x v="8"/>
    <n v="500"/>
  </r>
  <r>
    <s v="5-90042532"/>
    <d v="2019-07-17T00:00:00"/>
    <x v="9"/>
    <n v="450"/>
  </r>
  <r>
    <s v="5-90042532"/>
    <d v="2019-07-17T00:00:00"/>
    <x v="3"/>
    <n v="250"/>
  </r>
  <r>
    <s v="5-90042532"/>
    <d v="2019-07-17T00:00:00"/>
    <x v="5"/>
    <n v="200"/>
  </r>
  <r>
    <s v="5-90042532"/>
    <d v="2019-07-17T00:00:00"/>
    <x v="7"/>
    <n v="1000"/>
  </r>
  <r>
    <s v="5-90042532"/>
    <d v="2019-07-17T00:00:00"/>
    <x v="2"/>
    <n v="700"/>
  </r>
  <r>
    <s v="5-90042532"/>
    <d v="2019-07-17T00:00:00"/>
    <x v="8"/>
    <n v="500"/>
  </r>
  <r>
    <s v="5-90042540"/>
    <d v="2019-07-17T00:00:00"/>
    <x v="6"/>
    <n v="1000"/>
  </r>
  <r>
    <s v="5-90042540"/>
    <d v="2019-07-17T00:00:00"/>
    <x v="4"/>
    <m/>
  </r>
  <r>
    <s v="5-90042540"/>
    <d v="2019-07-17T00:00:00"/>
    <x v="11"/>
    <n v="300"/>
  </r>
  <r>
    <s v="5-90042540"/>
    <d v="2019-07-17T00:00:00"/>
    <x v="0"/>
    <n v="600"/>
  </r>
  <r>
    <s v="5-90042540"/>
    <d v="2019-07-17T00:00:00"/>
    <x v="1"/>
    <n v="200"/>
  </r>
  <r>
    <s v="5-90042540"/>
    <d v="2019-07-17T00:00:00"/>
    <x v="7"/>
    <n v="850"/>
  </r>
  <r>
    <m/>
    <m/>
    <x v="12"/>
    <m/>
  </r>
  <r>
    <m/>
    <m/>
    <x v="12"/>
    <m/>
  </r>
  <r>
    <m/>
    <m/>
    <x v="12"/>
    <m/>
  </r>
  <r>
    <m/>
    <m/>
    <x v="12"/>
    <m/>
  </r>
  <r>
    <m/>
    <m/>
    <x v="12"/>
    <m/>
  </r>
  <r>
    <m/>
    <m/>
    <x v="12"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s v="5-90042380"/>
    <d v="2019-06-24T00:00:00"/>
    <x v="0"/>
    <n v="200"/>
    <x v="0"/>
  </r>
  <r>
    <s v="5-90042380"/>
    <d v="2019-06-24T00:00:00"/>
    <x v="1"/>
    <n v="200"/>
    <x v="0"/>
  </r>
  <r>
    <s v="5-90042380"/>
    <d v="2019-06-24T00:00:00"/>
    <x v="2"/>
    <n v="1000"/>
    <x v="0"/>
  </r>
  <r>
    <s v="5-90042380"/>
    <d v="2019-06-24T00:00:00"/>
    <x v="3"/>
    <n v="150"/>
    <x v="0"/>
  </r>
  <r>
    <s v="5-90042380"/>
    <d v="2019-06-24T00:00:00"/>
    <x v="4"/>
    <n v="2000"/>
    <x v="0"/>
  </r>
  <r>
    <s v="5-90042380"/>
    <d v="2019-06-24T00:00:00"/>
    <x v="5"/>
    <n v="200"/>
    <x v="0"/>
  </r>
  <r>
    <s v="5-90042458"/>
    <d v="2019-07-01T00:00:00"/>
    <x v="3"/>
    <n v="300"/>
    <x v="0"/>
  </r>
  <r>
    <s v="5-90042458"/>
    <d v="2019-07-01T00:00:00"/>
    <x v="4"/>
    <m/>
    <x v="0"/>
  </r>
  <r>
    <s v="5-90042458"/>
    <d v="2019-07-01T00:00:00"/>
    <x v="6"/>
    <n v="1000"/>
    <x v="0"/>
  </r>
  <r>
    <s v="5-90042458"/>
    <d v="2019-07-01T00:00:00"/>
    <x v="7"/>
    <n v="1000"/>
    <x v="0"/>
  </r>
  <r>
    <s v="5-90042458"/>
    <d v="2019-07-01T00:00:00"/>
    <x v="8"/>
    <n v="500"/>
    <x v="0"/>
  </r>
  <r>
    <s v="5-90042458"/>
    <d v="2019-07-01T00:00:00"/>
    <x v="9"/>
    <n v="450"/>
    <x v="0"/>
  </r>
  <r>
    <s v="5-90042458"/>
    <d v="2019-07-01T00:00:00"/>
    <x v="5"/>
    <n v="400"/>
    <x v="0"/>
  </r>
  <r>
    <s v="5-90042458"/>
    <d v="2019-07-01T00:00:00"/>
    <x v="1"/>
    <n v="400"/>
    <x v="0"/>
  </r>
  <r>
    <s v="5-90042515"/>
    <d v="2019-07-11T00:00:00"/>
    <x v="3"/>
    <n v="150"/>
    <x v="0"/>
  </r>
  <r>
    <s v="5-90042515"/>
    <d v="2019-07-11T00:00:00"/>
    <x v="10"/>
    <n v="800"/>
    <x v="0"/>
  </r>
  <r>
    <s v="5-90042515"/>
    <d v="2019-07-11T00:00:00"/>
    <x v="0"/>
    <n v="800"/>
    <x v="0"/>
  </r>
  <r>
    <s v="5-90042515"/>
    <d v="2019-07-11T00:00:00"/>
    <x v="2"/>
    <n v="1500"/>
    <x v="0"/>
  </r>
  <r>
    <s v="5-90042515"/>
    <d v="2019-07-11T00:00:00"/>
    <x v="4"/>
    <m/>
    <x v="0"/>
  </r>
  <r>
    <s v="5-90042515"/>
    <d v="2019-07-11T00:00:00"/>
    <x v="11"/>
    <n v="400"/>
    <x v="0"/>
  </r>
  <r>
    <s v="5-90042515"/>
    <d v="2019-07-11T00:00:00"/>
    <x v="5"/>
    <n v="200"/>
    <x v="0"/>
  </r>
  <r>
    <s v="5-90042515"/>
    <d v="2019-07-11T00:00:00"/>
    <x v="8"/>
    <n v="500"/>
    <x v="0"/>
  </r>
  <r>
    <s v="5-90042532"/>
    <d v="2019-07-17T00:00:00"/>
    <x v="9"/>
    <n v="450"/>
    <x v="0"/>
  </r>
  <r>
    <s v="5-90042532"/>
    <d v="2019-07-17T00:00:00"/>
    <x v="3"/>
    <n v="250"/>
    <x v="0"/>
  </r>
  <r>
    <s v="5-90042532"/>
    <d v="2019-07-17T00:00:00"/>
    <x v="5"/>
    <n v="200"/>
    <x v="0"/>
  </r>
  <r>
    <s v="5-90042532"/>
    <d v="2019-07-17T00:00:00"/>
    <x v="7"/>
    <n v="1000"/>
    <x v="0"/>
  </r>
  <r>
    <s v="5-90042532"/>
    <d v="2019-07-17T00:00:00"/>
    <x v="2"/>
    <n v="700"/>
    <x v="0"/>
  </r>
  <r>
    <s v="5-90042532"/>
    <d v="2019-07-17T00:00:00"/>
    <x v="8"/>
    <n v="500"/>
    <x v="0"/>
  </r>
  <r>
    <s v="5-90042540"/>
    <d v="2019-07-17T00:00:00"/>
    <x v="6"/>
    <n v="1000"/>
    <x v="0"/>
  </r>
  <r>
    <s v="5-90042540"/>
    <d v="2019-07-17T00:00:00"/>
    <x v="4"/>
    <m/>
    <x v="0"/>
  </r>
  <r>
    <s v="5-90042540"/>
    <d v="2019-07-17T00:00:00"/>
    <x v="11"/>
    <n v="300"/>
    <x v="0"/>
  </r>
  <r>
    <s v="5-90042540"/>
    <d v="2019-07-17T00:00:00"/>
    <x v="0"/>
    <n v="600"/>
    <x v="0"/>
  </r>
  <r>
    <s v="5-90042540"/>
    <d v="2019-07-17T00:00:00"/>
    <x v="1"/>
    <n v="200"/>
    <x v="0"/>
  </r>
  <r>
    <s v="5-90042540"/>
    <d v="2019-07-17T00:00:00"/>
    <x v="7"/>
    <n v="850"/>
    <x v="0"/>
  </r>
  <r>
    <s v="05-90042647"/>
    <d v="2019-07-29T00:00:00"/>
    <x v="5"/>
    <n v="200"/>
    <x v="1"/>
  </r>
  <r>
    <s v="05-90042647"/>
    <d v="2019-07-29T00:00:00"/>
    <x v="3"/>
    <n v="600"/>
    <x v="1"/>
  </r>
  <r>
    <s v="05-90042647"/>
    <d v="2019-07-29T00:00:00"/>
    <x v="1"/>
    <n v="200"/>
    <x v="1"/>
  </r>
  <r>
    <s v="05-90042647"/>
    <d v="2019-07-29T00:00:00"/>
    <x v="2"/>
    <n v="1000"/>
    <x v="1"/>
  </r>
  <r>
    <s v="05-90042648"/>
    <d v="2019-07-29T00:00:00"/>
    <x v="12"/>
    <n v="1000"/>
    <x v="1"/>
  </r>
  <r>
    <s v="05-90042648"/>
    <d v="2019-07-29T00:00:00"/>
    <x v="13"/>
    <n v="500"/>
    <x v="1"/>
  </r>
  <r>
    <s v="05-90042720"/>
    <d v="2019-08-02T00:00:00"/>
    <x v="14"/>
    <n v="1000"/>
    <x v="1"/>
  </r>
  <r>
    <s v="05-90042720"/>
    <d v="2019-08-02T00:00:00"/>
    <x v="0"/>
    <n v="900"/>
    <x v="1"/>
  </r>
  <r>
    <s v="05-90042720"/>
    <d v="2019-08-02T00:00:00"/>
    <x v="8"/>
    <n v="800"/>
    <x v="1"/>
  </r>
  <r>
    <s v="05-90042720"/>
    <d v="2019-08-02T00:00:00"/>
    <x v="7"/>
    <n v="1500"/>
    <x v="1"/>
  </r>
  <r>
    <s v="05-90042720"/>
    <d v="2019-08-02T00:00:00"/>
    <x v="10"/>
    <n v="1000"/>
    <x v="1"/>
  </r>
  <r>
    <s v="05-90042720"/>
    <d v="2019-08-02T00:00:00"/>
    <x v="2"/>
    <n v="800"/>
    <x v="1"/>
  </r>
  <r>
    <s v="05-90042720"/>
    <d v="2019-08-02T00:00:00"/>
    <x v="5"/>
    <n v="200"/>
    <x v="1"/>
  </r>
  <r>
    <s v="05-90042720"/>
    <d v="2019-08-02T00:00:00"/>
    <x v="3"/>
    <n v="300"/>
    <x v="1"/>
  </r>
  <r>
    <s v="05-90042720"/>
    <d v="2019-08-02T00:00:00"/>
    <x v="12"/>
    <n v="350"/>
    <x v="1"/>
  </r>
  <r>
    <s v="05-90042720"/>
    <d v="2019-08-02T00:00:00"/>
    <x v="11"/>
    <n v="400"/>
    <x v="1"/>
  </r>
  <r>
    <s v="05-90042770"/>
    <d v="2019-08-12T00:00:00"/>
    <x v="3"/>
    <n v="100"/>
    <x v="1"/>
  </r>
  <r>
    <s v="05-90042770"/>
    <d v="2019-08-12T00:00:00"/>
    <x v="6"/>
    <n v="1200"/>
    <x v="1"/>
  </r>
  <r>
    <s v="05-90042770"/>
    <d v="2019-08-12T00:00:00"/>
    <x v="4"/>
    <n v="1000"/>
    <x v="1"/>
  </r>
  <r>
    <s v="05-90042770"/>
    <d v="2019-08-12T00:00:00"/>
    <x v="9"/>
    <n v="320"/>
    <x v="1"/>
  </r>
  <r>
    <s v="05-90042770"/>
    <d v="2019-08-12T00:00:00"/>
    <x v="0"/>
    <n v="600"/>
    <x v="1"/>
  </r>
  <r>
    <s v="05-90042770"/>
    <d v="2019-08-12T00:00:00"/>
    <x v="14"/>
    <n v="3000"/>
    <x v="1"/>
  </r>
  <r>
    <s v="05-90042770"/>
    <d v="2019-08-12T00:00:00"/>
    <x v="2"/>
    <n v="1300"/>
    <x v="1"/>
  </r>
  <r>
    <s v="05-90042770"/>
    <d v="2019-08-12T00:00:00"/>
    <x v="5"/>
    <n v="400"/>
    <x v="1"/>
  </r>
  <r>
    <s v="05-90042797"/>
    <d v="2019-08-16T00:00:00"/>
    <x v="8"/>
    <n v="800"/>
    <x v="1"/>
  </r>
  <r>
    <s v="05-90042797"/>
    <d v="2019-08-16T00:00:00"/>
    <x v="2"/>
    <n v="400"/>
    <x v="1"/>
  </r>
  <r>
    <s v="05-90042797"/>
    <d v="2019-08-16T00:00:00"/>
    <x v="3"/>
    <n v="200"/>
    <x v="1"/>
  </r>
  <r>
    <s v="05-90042797"/>
    <d v="2019-08-16T00:00:00"/>
    <x v="12"/>
    <n v="250"/>
    <x v="1"/>
  </r>
  <r>
    <n v="590042911"/>
    <d v="2019-08-26T00:00:00"/>
    <x v="14"/>
    <n v="1000"/>
    <x v="2"/>
  </r>
  <r>
    <n v="590042911"/>
    <d v="2019-08-26T00:00:00"/>
    <x v="7"/>
    <n v="2000"/>
    <x v="2"/>
  </r>
  <r>
    <n v="590042911"/>
    <d v="2019-08-26T00:00:00"/>
    <x v="11"/>
    <n v="600"/>
    <x v="2"/>
  </r>
  <r>
    <n v="590042911"/>
    <d v="2019-08-26T00:00:00"/>
    <x v="3"/>
    <n v="300"/>
    <x v="2"/>
  </r>
  <r>
    <n v="590043009"/>
    <d v="2019-09-02T00:00:00"/>
    <x v="6"/>
    <n v="900"/>
    <x v="2"/>
  </r>
  <r>
    <n v="590043009"/>
    <d v="2019-09-02T00:00:00"/>
    <x v="2"/>
    <n v="1500"/>
    <x v="2"/>
  </r>
  <r>
    <n v="590043009"/>
    <d v="2019-09-02T00:00:00"/>
    <x v="10"/>
    <n v="1000"/>
    <x v="2"/>
  </r>
  <r>
    <n v="590043009"/>
    <d v="2019-09-02T00:00:00"/>
    <x v="0"/>
    <n v="600"/>
    <x v="2"/>
  </r>
  <r>
    <n v="590043009"/>
    <d v="2019-09-02T00:00:00"/>
    <x v="3"/>
    <n v="300"/>
    <x v="2"/>
  </r>
  <r>
    <n v="590043050"/>
    <d v="2019-09-09T00:00:00"/>
    <x v="9"/>
    <n v="300"/>
    <x v="2"/>
  </r>
  <r>
    <n v="590043050"/>
    <d v="2019-09-09T00:00:00"/>
    <x v="0"/>
    <n v="200"/>
    <x v="2"/>
  </r>
  <r>
    <n v="590043050"/>
    <d v="2019-09-09T00:00:00"/>
    <x v="2"/>
    <n v="400"/>
    <x v="2"/>
  </r>
  <r>
    <n v="590043050"/>
    <d v="2019-09-09T00:00:00"/>
    <x v="8"/>
    <n v="600"/>
    <x v="2"/>
  </r>
  <r>
    <n v="590043050"/>
    <d v="2019-09-09T00:00:00"/>
    <x v="7"/>
    <n v="1000"/>
    <x v="2"/>
  </r>
  <r>
    <n v="590043050"/>
    <d v="2019-09-09T00:00:00"/>
    <x v="3"/>
    <n v="250"/>
    <x v="2"/>
  </r>
  <r>
    <n v="590043050"/>
    <d v="2019-09-09T00:00:00"/>
    <x v="5"/>
    <n v="200"/>
    <x v="2"/>
  </r>
  <r>
    <n v="590043126"/>
    <d v="2019-09-23T00:00:00"/>
    <x v="12"/>
    <n v="800"/>
    <x v="2"/>
  </r>
  <r>
    <n v="590043126"/>
    <d v="2019-09-23T00:00:00"/>
    <x v="13"/>
    <n v="900"/>
    <x v="2"/>
  </r>
  <r>
    <n v="590043126"/>
    <d v="2019-09-23T00:00:00"/>
    <x v="5"/>
    <n v="400"/>
    <x v="2"/>
  </r>
  <r>
    <n v="590043126"/>
    <d v="2019-09-23T00:00:00"/>
    <x v="14"/>
    <n v="3000"/>
    <x v="2"/>
  </r>
  <r>
    <n v="590043126"/>
    <d v="2019-09-23T00:00:00"/>
    <x v="6"/>
    <n v="1000"/>
    <x v="2"/>
  </r>
  <r>
    <n v="590043126"/>
    <d v="2019-09-23T00:00:00"/>
    <x v="3"/>
    <n v="350"/>
    <x v="2"/>
  </r>
  <r>
    <n v="590043126"/>
    <d v="2019-09-23T00:00:00"/>
    <x v="9"/>
    <n v="350"/>
    <x v="2"/>
  </r>
  <r>
    <n v="590043126"/>
    <d v="2019-09-23T00:00:00"/>
    <x v="4"/>
    <n v="500"/>
    <x v="2"/>
  </r>
  <r>
    <n v="590043126"/>
    <d v="2019-09-23T00:00:00"/>
    <x v="2"/>
    <n v="1000"/>
    <x v="2"/>
  </r>
  <r>
    <s v="5-90042540"/>
    <d v="2019-07-17T00:00:00"/>
    <x v="4"/>
    <n v="700"/>
    <x v="2"/>
  </r>
  <r>
    <n v="590043196"/>
    <d v="2019-09-27T00:00:00"/>
    <x v="7"/>
    <n v="1500"/>
    <x v="3"/>
  </r>
  <r>
    <n v="590043196"/>
    <d v="2019-09-27T00:00:00"/>
    <x v="11"/>
    <n v="600"/>
    <x v="3"/>
  </r>
  <r>
    <n v="590043196"/>
    <d v="2019-09-27T00:00:00"/>
    <x v="8"/>
    <n v="1000"/>
    <x v="3"/>
  </r>
  <r>
    <n v="590043196"/>
    <d v="2019-09-27T00:00:00"/>
    <x v="3"/>
    <n v="200"/>
    <x v="3"/>
  </r>
  <r>
    <n v="590043230"/>
    <d v="2019-10-09T00:00:00"/>
    <x v="14"/>
    <n v="2000"/>
    <x v="3"/>
  </r>
  <r>
    <n v="590043230"/>
    <d v="2019-10-09T00:00:00"/>
    <x v="0"/>
    <n v="600"/>
    <x v="3"/>
  </r>
  <r>
    <n v="590043230"/>
    <d v="2019-10-09T00:00:00"/>
    <x v="2"/>
    <n v="1000"/>
    <x v="3"/>
  </r>
  <r>
    <n v="590043230"/>
    <d v="2019-10-09T00:00:00"/>
    <x v="5"/>
    <n v="200"/>
    <x v="3"/>
  </r>
  <r>
    <n v="590043230"/>
    <d v="2019-10-09T00:00:00"/>
    <x v="3"/>
    <n v="400"/>
    <x v="3"/>
  </r>
  <r>
    <n v="590043230"/>
    <d v="2019-10-09T00:00:00"/>
    <x v="12"/>
    <n v="1000"/>
    <x v="3"/>
  </r>
  <r>
    <n v="590043277"/>
    <d v="2019-10-17T00:00:00"/>
    <x v="6"/>
    <n v="750"/>
    <x v="3"/>
  </r>
  <r>
    <n v="590043277"/>
    <d v="2019-10-17T00:00:00"/>
    <x v="4"/>
    <n v="500"/>
    <x v="3"/>
  </r>
  <r>
    <n v="590043277"/>
    <d v="2019-10-17T00:00:00"/>
    <x v="2"/>
    <n v="1000"/>
    <x v="3"/>
  </r>
  <r>
    <n v="590043277"/>
    <d v="2019-10-17T00:00:00"/>
    <x v="7"/>
    <n v="1500"/>
    <x v="3"/>
  </r>
  <r>
    <n v="590043277"/>
    <d v="2019-10-17T00:00:00"/>
    <x v="14"/>
    <n v="1000"/>
    <x v="3"/>
  </r>
  <r>
    <n v="590043277"/>
    <d v="2019-10-17T00:00:00"/>
    <x v="3"/>
    <n v="300"/>
    <x v="3"/>
  </r>
  <r>
    <n v="590043277"/>
    <d v="2019-10-17T00:00:00"/>
    <x v="10"/>
    <n v="500"/>
    <x v="3"/>
  </r>
  <r>
    <n v="590043277"/>
    <d v="2019-10-17T00:00:00"/>
    <x v="8"/>
    <n v="500"/>
    <x v="3"/>
  </r>
  <r>
    <n v="590043277"/>
    <d v="2019-10-17T00:00:00"/>
    <x v="1"/>
    <n v="200"/>
    <x v="3"/>
  </r>
  <r>
    <n v="590043277"/>
    <d v="2019-10-17T00:00:00"/>
    <x v="5"/>
    <n v="200"/>
    <x v="3"/>
  </r>
  <r>
    <s v="5-90043291"/>
    <d v="2019-10-18T00:00:00"/>
    <x v="5"/>
    <n v="200"/>
    <x v="3"/>
  </r>
  <r>
    <s v="5-90043291"/>
    <d v="2019-10-18T00:00:00"/>
    <x v="6"/>
    <n v="900"/>
    <x v="3"/>
  </r>
  <r>
    <s v="5-90043291"/>
    <d v="2019-10-18T00:00:00"/>
    <x v="3"/>
    <n v="350"/>
    <x v="3"/>
  </r>
  <r>
    <s v="5-90043291"/>
    <d v="2019-10-18T00:00:00"/>
    <x v="14"/>
    <n v="1000"/>
    <x v="3"/>
  </r>
  <r>
    <s v="5-90043291"/>
    <d v="2019-10-18T00:00:00"/>
    <x v="2"/>
    <n v="1000"/>
    <x v="3"/>
  </r>
  <r>
    <s v="5-90043291"/>
    <d v="2019-10-18T00:00:00"/>
    <x v="4"/>
    <n v="500"/>
    <x v="3"/>
  </r>
  <r>
    <s v="5-90043292"/>
    <d v="2019-10-18T00:00:00"/>
    <x v="11"/>
    <n v="400"/>
    <x v="3"/>
  </r>
  <r>
    <s v="5-90043292"/>
    <d v="2019-10-18T00:00:00"/>
    <x v="9"/>
    <n v="400"/>
    <x v="3"/>
  </r>
  <r>
    <m/>
    <m/>
    <x v="15"/>
    <m/>
    <x v="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590043196"/>
    <d v="2019-09-27T00:00:00"/>
    <x v="0"/>
    <n v="1500"/>
    <s v=" 23-09-19 al 27-09-19"/>
  </r>
  <r>
    <n v="590043196"/>
    <d v="2019-09-27T00:00:00"/>
    <x v="1"/>
    <n v="600"/>
    <s v=" 23-09-19 al 27-09-19"/>
  </r>
  <r>
    <n v="590043196"/>
    <d v="2019-09-27T00:00:00"/>
    <x v="2"/>
    <n v="1000"/>
    <s v=" 23-09-19 al 27-09-19"/>
  </r>
  <r>
    <n v="590043196"/>
    <d v="2019-09-27T00:00:00"/>
    <x v="3"/>
    <n v="200"/>
    <s v=" 23-09-19 al 27-09-19"/>
  </r>
  <r>
    <n v="590043230"/>
    <d v="2019-10-09T00:00:00"/>
    <x v="4"/>
    <n v="2000"/>
    <s v="30-09-19 al 04-10-19"/>
  </r>
  <r>
    <n v="590043230"/>
    <d v="2019-10-09T00:00:00"/>
    <x v="5"/>
    <n v="600"/>
    <s v="30-09-19 al 04-10-19"/>
  </r>
  <r>
    <n v="590043230"/>
    <d v="2019-10-09T00:00:00"/>
    <x v="6"/>
    <n v="1000"/>
    <s v="30-09-19 al 04-10-19"/>
  </r>
  <r>
    <n v="590043230"/>
    <d v="2019-10-09T00:00:00"/>
    <x v="7"/>
    <n v="200"/>
    <s v="30-09-19 al 04-10-19"/>
  </r>
  <r>
    <n v="590043230"/>
    <d v="2019-10-09T00:00:00"/>
    <x v="3"/>
    <n v="400"/>
    <s v="30-09-19 al 04-10-19"/>
  </r>
  <r>
    <n v="590043230"/>
    <d v="2019-10-09T00:00:00"/>
    <x v="8"/>
    <n v="1000"/>
    <s v="30-09-19 al 04-10-19"/>
  </r>
  <r>
    <n v="590043277"/>
    <d v="2019-10-17T00:00:00"/>
    <x v="9"/>
    <n v="750"/>
    <s v="07-10-19 al 11-10-19"/>
  </r>
  <r>
    <n v="590043277"/>
    <d v="2019-10-17T00:00:00"/>
    <x v="10"/>
    <n v="500"/>
    <s v="07-10-19 al 11-10-19"/>
  </r>
  <r>
    <n v="590043277"/>
    <d v="2019-10-17T00:00:00"/>
    <x v="6"/>
    <n v="1000"/>
    <s v="07-10-19 al 11-10-19"/>
  </r>
  <r>
    <n v="590043277"/>
    <d v="2019-10-17T00:00:00"/>
    <x v="0"/>
    <n v="1500"/>
    <s v="07-10-19 al 11-10-19"/>
  </r>
  <r>
    <n v="590043277"/>
    <d v="2019-10-17T00:00:00"/>
    <x v="4"/>
    <n v="1000"/>
    <s v="07-10-19 al 11-10-19"/>
  </r>
  <r>
    <n v="590043277"/>
    <d v="2019-10-17T00:00:00"/>
    <x v="3"/>
    <n v="300"/>
    <s v="07-10-19 al 11-10-19"/>
  </r>
  <r>
    <n v="590043277"/>
    <d v="2019-10-17T00:00:00"/>
    <x v="11"/>
    <n v="500"/>
    <s v="07-10-19 al 11-10-19"/>
  </r>
  <r>
    <n v="590043277"/>
    <d v="2019-10-17T00:00:00"/>
    <x v="2"/>
    <n v="500"/>
    <s v="07-10-19 al 11-10-19"/>
  </r>
  <r>
    <n v="590043277"/>
    <d v="2019-10-17T00:00:00"/>
    <x v="12"/>
    <n v="200"/>
    <s v="07-10-19 al 11-10-19"/>
  </r>
  <r>
    <n v="590043277"/>
    <d v="2019-10-17T00:00:00"/>
    <x v="7"/>
    <n v="200"/>
    <s v="07-10-19 al 11-10-19"/>
  </r>
  <r>
    <s v="5-90043291"/>
    <d v="2019-10-18T00:00:00"/>
    <x v="7"/>
    <n v="200"/>
    <s v="15-10-19- AL 18-10-19"/>
  </r>
  <r>
    <s v="5-90043291"/>
    <d v="2019-10-18T00:00:00"/>
    <x v="9"/>
    <n v="900"/>
    <s v="15-10-19- AL 18-10-19"/>
  </r>
  <r>
    <s v="5-90043291"/>
    <d v="2019-10-18T00:00:00"/>
    <x v="3"/>
    <n v="350"/>
    <s v="15-10-19- AL 18-10-19"/>
  </r>
  <r>
    <s v="5-90043291"/>
    <d v="2019-10-18T00:00:00"/>
    <x v="4"/>
    <n v="1000"/>
    <s v="15-10-19- AL 18-10-19"/>
  </r>
  <r>
    <s v="5-90043291"/>
    <d v="2019-10-18T00:00:00"/>
    <x v="6"/>
    <n v="1000"/>
    <s v="15-10-19- AL 18-10-19"/>
  </r>
  <r>
    <s v="5-90043291"/>
    <d v="2019-10-18T00:00:00"/>
    <x v="10"/>
    <n v="500"/>
    <s v="15-10-19- AL 18-10-19"/>
  </r>
  <r>
    <s v="5-90043292"/>
    <d v="2019-10-18T00:00:00"/>
    <x v="1"/>
    <n v="400"/>
    <s v="15-10-19- AL 18-10-19"/>
  </r>
  <r>
    <s v="5-90043292"/>
    <d v="2019-10-18T00:00:00"/>
    <x v="13"/>
    <n v="400"/>
    <s v="15-10-19- AL 18-10-19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80013944"/>
    <d v="2020-05-26T00:00:00"/>
    <x v="0"/>
    <n v="200"/>
    <s v="18-05-20 al 22-05-20"/>
  </r>
  <r>
    <n v="80013944"/>
    <d v="2020-05-26T00:00:00"/>
    <x v="1"/>
    <n v="1000"/>
    <s v="18-05-20 al 22-05-20"/>
  </r>
  <r>
    <n v="80013944"/>
    <d v="2020-05-26T00:00:00"/>
    <x v="2"/>
    <n v="300"/>
    <s v="18-05-20 al 22-05-20"/>
  </r>
  <r>
    <n v="80013944"/>
    <d v="2020-05-26T00:00:00"/>
    <x v="3"/>
    <n v="120"/>
    <s v="18-05-20 al 22-05-20"/>
  </r>
  <r>
    <n v="80014402"/>
    <d v="2020-06-04T00:00:00"/>
    <x v="0"/>
    <n v="200"/>
    <s v="26-05-20 al 29-05-20"/>
  </r>
  <r>
    <n v="80014402"/>
    <d v="2020-06-04T00:00:00"/>
    <x v="4"/>
    <n v="1900"/>
    <s v="26-05-20 al 29-05-20"/>
  </r>
  <r>
    <n v="80014402"/>
    <d v="2020-06-04T00:00:00"/>
    <x v="2"/>
    <n v="350"/>
    <s v="26-05-20 al 29-05-20"/>
  </r>
  <r>
    <n v="80014402"/>
    <d v="2020-06-04T00:00:00"/>
    <x v="1"/>
    <n v="110"/>
    <s v="26-05-20 al 29-05-20"/>
  </r>
  <r>
    <n v="80014402"/>
    <d v="2020-06-04T00:00:00"/>
    <x v="5"/>
    <n v="1650"/>
    <s v="26-05-20 al 29-05-20"/>
  </r>
  <r>
    <n v="80014402"/>
    <d v="2020-06-04T00:00:00"/>
    <x v="6"/>
    <n v="1000"/>
    <s v="26-05-20 al 29-05-20"/>
  </r>
  <r>
    <n v="80014402"/>
    <d v="2020-06-04T00:00:00"/>
    <x v="7"/>
    <n v="300"/>
    <s v="26-05-20 al 29-05-20"/>
  </r>
  <r>
    <n v="80014536"/>
    <d v="2020-06-11T00:00:00"/>
    <x v="8"/>
    <n v="400"/>
    <s v="01-06-20 al 05-06-20"/>
  </r>
  <r>
    <n v="80014536"/>
    <d v="2020-06-11T00:00:00"/>
    <x v="0"/>
    <n v="300"/>
    <s v="01-06-20 al 05-06-20"/>
  </r>
  <r>
    <n v="80014536"/>
    <d v="2020-06-11T00:00:00"/>
    <x v="9"/>
    <n v="920"/>
    <s v="01-06-20 al 05-06-20"/>
  </r>
  <r>
    <n v="80014536"/>
    <d v="2020-06-11T00:00:00"/>
    <x v="4"/>
    <n v="220"/>
    <s v="01-06-20 al 05-06-20"/>
  </r>
  <r>
    <n v="80014536"/>
    <d v="2020-06-11T00:00:00"/>
    <x v="2"/>
    <n v="300"/>
    <s v="01-06-20 al 05-06-20"/>
  </r>
  <r>
    <n v="80014536"/>
    <d v="2020-06-11T00:00:00"/>
    <x v="1"/>
    <n v="130"/>
    <s v="01-06-20 al 05-06-20"/>
  </r>
  <r>
    <n v="80014536"/>
    <d v="2020-06-11T00:00:00"/>
    <x v="3"/>
    <n v="200"/>
    <s v="01-06-20 al 05-06-20"/>
  </r>
  <r>
    <n v="80014536"/>
    <d v="2020-06-11T00:00:00"/>
    <x v="5"/>
    <n v="1150"/>
    <s v="01-06-20 al 05-06-20"/>
  </r>
  <r>
    <n v="80014536"/>
    <d v="2020-06-11T00:00:00"/>
    <x v="7"/>
    <n v="1050"/>
    <s v="01-06-20 al 05-06-20"/>
  </r>
  <r>
    <n v="80014536"/>
    <d v="2020-06-11T00:00:00"/>
    <x v="10"/>
    <n v="670"/>
    <s v="01-06-20 al 05-06-20"/>
  </r>
  <r>
    <n v="80014634"/>
    <d v="2020-06-16T00:00:00"/>
    <x v="0"/>
    <n v="200"/>
    <s v="08-06-20 al 12-06-20"/>
  </r>
  <r>
    <n v="80014634"/>
    <d v="2020-06-16T00:00:00"/>
    <x v="4"/>
    <n v="250"/>
    <s v="08-06-20 al 12-06-20"/>
  </r>
  <r>
    <n v="80014634"/>
    <d v="2020-06-16T00:00:00"/>
    <x v="2"/>
    <n v="270"/>
    <s v="08-06-20 al 12-06-20"/>
  </r>
  <r>
    <n v="80014634"/>
    <d v="2020-06-16T00:00:00"/>
    <x v="1"/>
    <n v="515"/>
    <s v="08-06-20 al 12-06-20"/>
  </r>
  <r>
    <n v="80014634"/>
    <d v="2020-06-16T00:00:00"/>
    <x v="6"/>
    <n v="1360"/>
    <s v="08-06-20 al 12-06-20"/>
  </r>
  <r>
    <n v="80014634"/>
    <d v="2020-06-16T00:00:00"/>
    <x v="7"/>
    <n v="1850"/>
    <s v="08-06-20 al 12-06-20"/>
  </r>
  <r>
    <n v="80014634"/>
    <d v="2020-06-16T00:00:00"/>
    <x v="10"/>
    <n v="200"/>
    <s v="08-06-20 al 12-06-20"/>
  </r>
  <r>
    <n v="80014634"/>
    <d v="2020-06-16T00:00:00"/>
    <x v="11"/>
    <n v="220"/>
    <s v="08-06-20 al 12-06-20"/>
  </r>
  <r>
    <n v="80014818"/>
    <d v="2020-06-22T00:00:00"/>
    <x v="8"/>
    <n v="200"/>
    <s v="15-06-20 al 19-06-20"/>
  </r>
  <r>
    <n v="80014818"/>
    <d v="2020-06-22T00:00:00"/>
    <x v="0"/>
    <n v="400"/>
    <s v="15-06-20 al 19-06-20"/>
  </r>
  <r>
    <n v="80014818"/>
    <d v="2020-06-22T00:00:00"/>
    <x v="4"/>
    <n v="500"/>
    <s v="15-06-20 al 19-06-20"/>
  </r>
  <r>
    <n v="80014818"/>
    <d v="2020-06-22T00:00:00"/>
    <x v="2"/>
    <n v="280"/>
    <s v="15-06-20 al 19-06-20"/>
  </r>
  <r>
    <n v="80014818"/>
    <d v="2020-06-22T00:00:00"/>
    <x v="1"/>
    <n v="180"/>
    <s v="15-06-20 al 19-06-20"/>
  </r>
  <r>
    <n v="80014818"/>
    <d v="2020-06-22T00:00:00"/>
    <x v="6"/>
    <n v="1000"/>
    <s v="15-06-20 al 19-06-20"/>
  </r>
  <r>
    <n v="80014818"/>
    <d v="2020-06-22T00:00:00"/>
    <x v="6"/>
    <n v="500"/>
    <s v="15-06-20 al 19-06-20"/>
  </r>
  <r>
    <n v="80014818"/>
    <d v="2020-06-22T00:00:00"/>
    <x v="10"/>
    <n v="200"/>
    <s v="15-06-20 al 19-06-20"/>
  </r>
  <r>
    <n v="80014818"/>
    <d v="2020-06-22T00:00:00"/>
    <x v="11"/>
    <n v="200"/>
    <s v="15-06-20 al 19-06-2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n v="80018367"/>
    <d v="2020-09-28T00:00:00"/>
    <x v="0"/>
    <n v="1105"/>
    <s v="21-09-20 AL 25-09-20"/>
  </r>
  <r>
    <n v="80018367"/>
    <d v="2020-09-28T00:00:00"/>
    <x v="1"/>
    <n v="1900"/>
    <s v="21-09-20 AL 25-09-20"/>
  </r>
  <r>
    <n v="80018367"/>
    <d v="2020-09-28T00:00:00"/>
    <x v="2"/>
    <n v="1750"/>
    <s v="21-09-20 AL 25-09-20"/>
  </r>
  <r>
    <n v="80018367"/>
    <d v="2020-09-28T00:00:00"/>
    <x v="3"/>
    <n v="1000"/>
    <s v="21-09-20 AL 25-09-20"/>
  </r>
  <r>
    <n v="80018367"/>
    <d v="2020-09-28T00:00:00"/>
    <x v="4"/>
    <n v="170"/>
    <s v="21-09-20 AL 25-09-20"/>
  </r>
  <r>
    <n v="80018367"/>
    <d v="2020-09-28T00:00:00"/>
    <x v="5"/>
    <n v="260"/>
    <s v="21-09-20 AL 25-09-20"/>
  </r>
  <r>
    <n v="80018367"/>
    <d v="2020-09-28T00:00:00"/>
    <x v="6"/>
    <n v="260"/>
    <s v="21-09-20 AL 25-09-20"/>
  </r>
  <r>
    <n v="80018367"/>
    <d v="2020-09-28T00:00:00"/>
    <x v="7"/>
    <n v="165"/>
    <s v="21-09-20 AL 25-09-20"/>
  </r>
  <r>
    <n v="80018367"/>
    <d v="2020-09-28T00:00:00"/>
    <x v="8"/>
    <n v="1000"/>
    <s v="21-09-20 AL 25-09-20"/>
  </r>
  <r>
    <n v="80018801"/>
    <d v="2020-10-06T00:00:00"/>
    <x v="9"/>
    <n v="370"/>
    <s v="28-09-20 AL 02-10-20"/>
  </r>
  <r>
    <n v="80018801"/>
    <d v="2020-10-06T00:00:00"/>
    <x v="6"/>
    <n v="250"/>
    <s v="28-09-20 AL 02-10-20"/>
  </r>
  <r>
    <n v="80018801"/>
    <d v="2020-10-06T00:00:00"/>
    <x v="5"/>
    <n v="260"/>
    <s v="28-09-20 AL 02-10-20"/>
  </r>
  <r>
    <n v="80018801"/>
    <d v="2020-10-06T00:00:00"/>
    <x v="0"/>
    <n v="260"/>
    <s v="28-09-20 AL 02-10-20"/>
  </r>
  <r>
    <n v="80018801"/>
    <d v="2020-10-06T00:00:00"/>
    <x v="10"/>
    <n v="150"/>
    <s v="28-09-20 AL 02-10-20"/>
  </r>
  <r>
    <n v="80018987"/>
    <d v="2020-10-14T00:00:00"/>
    <x v="10"/>
    <n v="310"/>
    <s v="05-10-20 al 09-10-20"/>
  </r>
  <r>
    <n v="80018987"/>
    <d v="2020-10-14T00:00:00"/>
    <x v="11"/>
    <n v="1000"/>
    <s v="05-10-20 al 09-10-20"/>
  </r>
  <r>
    <n v="80018987"/>
    <d v="2020-10-14T00:00:00"/>
    <x v="0"/>
    <n v="585"/>
    <s v="05-10-20 al 09-10-20"/>
  </r>
  <r>
    <n v="80018987"/>
    <d v="2020-10-14T00:00:00"/>
    <x v="7"/>
    <n v="350"/>
    <s v="05-10-20 al 09-10-20"/>
  </r>
  <r>
    <n v="80018987"/>
    <d v="2020-10-14T00:00:00"/>
    <x v="2"/>
    <n v="120"/>
    <s v="05-10-20 al 09-10-20"/>
  </r>
  <r>
    <n v="80018987"/>
    <d v="2020-10-14T00:00:00"/>
    <x v="8"/>
    <n v="1000"/>
    <s v="05-10-20 al 09-10-20"/>
  </r>
  <r>
    <n v="80018987"/>
    <d v="2020-10-14T00:00:00"/>
    <x v="4"/>
    <n v="180"/>
    <s v="05-10-20 al 09-10-20"/>
  </r>
  <r>
    <n v="80018987"/>
    <d v="2020-10-14T00:00:00"/>
    <x v="5"/>
    <n v="300"/>
    <s v="05-10-20 al 09-10-20"/>
  </r>
  <r>
    <n v="80018987"/>
    <d v="2020-10-14T00:00:00"/>
    <x v="6"/>
    <n v="100"/>
    <s v="05-10-20 al 09-10-20"/>
  </r>
  <r>
    <n v="80018987"/>
    <d v="2020-10-14T00:00:00"/>
    <x v="3"/>
    <n v="500"/>
    <s v="05-10-20 al 09-10-20"/>
  </r>
  <r>
    <m/>
    <d v="2020-10-16T00:00:00"/>
    <x v="9"/>
    <n v="240"/>
    <s v="13-10-20 al 16-10-20"/>
  </r>
  <r>
    <m/>
    <d v="2020-10-16T00:00:00"/>
    <x v="6"/>
    <n v="200"/>
    <s v="13-10-20 al 16-10-20"/>
  </r>
  <r>
    <m/>
    <d v="2020-10-16T00:00:00"/>
    <x v="1"/>
    <n v="1000"/>
    <s v="13-10-20 al 16-10-20"/>
  </r>
  <r>
    <m/>
    <d v="2020-10-16T00:00:00"/>
    <x v="5"/>
    <n v="220"/>
    <s v="13-10-20 al 16-10-20"/>
  </r>
  <r>
    <m/>
    <d v="2020-10-16T00:00:00"/>
    <x v="0"/>
    <n v="260"/>
    <s v="13-10-20 al 16-10-20"/>
  </r>
  <r>
    <m/>
    <d v="2020-10-16T00:00:00"/>
    <x v="2"/>
    <n v="315"/>
    <s v="13-10-20 al 16-10-20"/>
  </r>
  <r>
    <m/>
    <d v="2020-10-16T00:00:00"/>
    <x v="8"/>
    <n v="1460"/>
    <s v="13-10-20 al 16-10-20"/>
  </r>
  <r>
    <m/>
    <d v="2020-10-16T00:00:00"/>
    <x v="3"/>
    <n v="1015"/>
    <s v="13-10-20 al 16-10-2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80035180"/>
    <d v="2021-07-08T00:00:00"/>
    <x v="0"/>
    <n v="165"/>
    <s v="22-06-21 al 25-06-21"/>
  </r>
  <r>
    <n v="80035180"/>
    <d v="2021-07-08T00:00:00"/>
    <x v="1"/>
    <n v="140"/>
    <s v="22-06-21 al 25-06-21"/>
  </r>
  <r>
    <n v="80035180"/>
    <d v="2021-07-08T00:00:00"/>
    <x v="2"/>
    <n v="500"/>
    <s v="22-06-21 al 25-06-21"/>
  </r>
  <r>
    <n v="80035180"/>
    <d v="2021-07-08T00:00:00"/>
    <x v="3"/>
    <n v="320"/>
    <s v="22-06-21 al 25-06-21"/>
  </r>
  <r>
    <n v="80035204"/>
    <d v="2021-07-08T00:00:00"/>
    <x v="4"/>
    <n v="1000"/>
    <s v="27-06-21 al 01-07-21"/>
  </r>
  <r>
    <n v="80035204"/>
    <d v="2021-07-08T00:00:00"/>
    <x v="5"/>
    <n v="160"/>
    <s v="27-06-21 al 01-07-21"/>
  </r>
  <r>
    <n v="80035204"/>
    <d v="2021-07-08T00:00:00"/>
    <x v="6"/>
    <n v="370"/>
    <s v="27-06-21 al 01-07-21"/>
  </r>
  <r>
    <n v="80035204"/>
    <d v="2021-07-08T00:00:00"/>
    <x v="1"/>
    <n v="155"/>
    <s v="27-06-21 al 01-07-21"/>
  </r>
  <r>
    <n v="80035204"/>
    <d v="2021-07-08T00:00:00"/>
    <x v="3"/>
    <n v="410"/>
    <s v="27-06-21 al 01-07-21"/>
  </r>
  <r>
    <n v="80035204"/>
    <d v="2021-07-08T00:00:00"/>
    <x v="7"/>
    <n v="350"/>
    <s v="27-06-21 al 01-07-21"/>
  </r>
  <r>
    <n v="80035625"/>
    <d v="2021-07-19T00:00:00"/>
    <x v="8"/>
    <n v="2170"/>
    <s v="05-07-21 al 09-07-21"/>
  </r>
  <r>
    <n v="80035625"/>
    <d v="2021-07-19T00:00:00"/>
    <x v="0"/>
    <n v="1000"/>
    <s v="05-07-21 al 09-07-21"/>
  </r>
  <r>
    <n v="80035625"/>
    <d v="2021-07-19T00:00:00"/>
    <x v="3"/>
    <n v="380"/>
    <s v="05-07-21 al 09-07-21"/>
  </r>
  <r>
    <n v="80035625"/>
    <d v="2021-07-19T00:00:00"/>
    <x v="9"/>
    <n v="400"/>
    <s v="05-07-21 al 09-07-21"/>
  </r>
  <r>
    <n v="80035629"/>
    <d v="2021-07-19T00:00:00"/>
    <x v="1"/>
    <n v="1960"/>
    <s v="12-07-21 al 16-07-21"/>
  </r>
  <r>
    <n v="80035629"/>
    <d v="2021-07-19T00:00:00"/>
    <x v="10"/>
    <n v="1055"/>
    <s v="12-07-21 al 16-07-21"/>
  </r>
  <r>
    <n v="80035629"/>
    <d v="2021-07-19T00:00:00"/>
    <x v="11"/>
    <n v="200"/>
    <s v="12-07-21 al 16-07-21"/>
  </r>
  <r>
    <n v="80035629"/>
    <d v="2021-07-19T00:00:00"/>
    <x v="8"/>
    <n v="700"/>
    <s v="12-07-21 al 16-07-21"/>
  </r>
  <r>
    <n v="80035629"/>
    <d v="2021-07-19T00:00:00"/>
    <x v="4"/>
    <n v="1100"/>
    <s v="12-07-21 al 16-07-21"/>
  </r>
  <r>
    <n v="80035629"/>
    <d v="2021-07-19T00:00:00"/>
    <x v="5"/>
    <n v="170"/>
    <s v="12-07-21 al 16-07-21"/>
  </r>
  <r>
    <n v="80035629"/>
    <d v="2021-07-19T00:00:00"/>
    <x v="3"/>
    <n v="330"/>
    <s v="12-07-21 al 16-07-21"/>
  </r>
  <r>
    <n v="80035629"/>
    <d v="2021-07-19T00:00:00"/>
    <x v="6"/>
    <n v="230"/>
    <s v="12-07-21 al 16-07-21"/>
  </r>
  <r>
    <n v="80035629"/>
    <d v="2021-07-19T00:00:00"/>
    <x v="7"/>
    <n v="350"/>
    <s v="12-07-21 al 16-07-21"/>
  </r>
  <r>
    <n v="80035637"/>
    <d v="2021-07-19T00:00:00"/>
    <x v="12"/>
    <n v="200"/>
    <d v="2021-07-19T00:00:00"/>
  </r>
  <r>
    <n v="80035637"/>
    <d v="2021-07-19T00:00:00"/>
    <x v="4"/>
    <n v="320"/>
    <d v="2021-07-19T00:00:00"/>
  </r>
  <r>
    <n v="80035637"/>
    <d v="2021-07-19T00:00:00"/>
    <x v="0"/>
    <n v="525"/>
    <d v="2021-07-19T00:00:00"/>
  </r>
  <r>
    <n v="80035637"/>
    <d v="2021-07-19T00:00:00"/>
    <x v="2"/>
    <n v="480"/>
    <d v="2021-07-19T00:00:00"/>
  </r>
  <r>
    <n v="80035921"/>
    <d v="2021-07-21T00:00:00"/>
    <x v="9"/>
    <n v="390"/>
    <d v="2021-07-21T00:00:00"/>
  </r>
  <r>
    <n v="80035921"/>
    <d v="2021-07-21T00:00:00"/>
    <x v="13"/>
    <n v="300"/>
    <d v="2021-07-21T00:00:00"/>
  </r>
  <r>
    <n v="80035921"/>
    <d v="2021-07-21T00:00:00"/>
    <x v="14"/>
    <n v="300"/>
    <d v="2021-07-21T00:00:0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n v="80036334"/>
    <d v="2021-07-27T00:00:00"/>
    <x v="0"/>
    <n v="620"/>
    <d v="2021-07-22T00:00:00"/>
  </r>
  <r>
    <n v="80036334"/>
    <d v="2021-07-27T00:00:00"/>
    <x v="1"/>
    <n v="320"/>
    <d v="2021-07-22T00:00:00"/>
  </r>
  <r>
    <n v="80036782"/>
    <d v="2021-08-06T00:00:00"/>
    <x v="2"/>
    <n v="310"/>
    <s v="26-07-21 al 30-07-21"/>
  </r>
  <r>
    <n v="80036782"/>
    <d v="2021-08-06T00:00:00"/>
    <x v="3"/>
    <n v="1500"/>
    <s v="26-07-21 al 30-07-21"/>
  </r>
  <r>
    <n v="80036782"/>
    <d v="2021-08-06T00:00:00"/>
    <x v="4"/>
    <n v="350"/>
    <s v="26-07-21 al 30-07-21"/>
  </r>
  <r>
    <n v="80036782"/>
    <d v="2021-08-06T00:00:00"/>
    <x v="1"/>
    <n v="1055"/>
    <s v="26-07-21 al 30-07-21"/>
  </r>
  <r>
    <n v="80036782"/>
    <d v="2021-08-06T00:00:00"/>
    <x v="5"/>
    <n v="560"/>
    <s v="26-07-21 al 30-07-21"/>
  </r>
  <r>
    <n v="80036782"/>
    <d v="2021-08-06T00:00:00"/>
    <x v="6"/>
    <n v="200"/>
    <s v="26-07-21 al 30-07-21"/>
  </r>
  <r>
    <n v="80036782"/>
    <d v="2021-08-06T00:00:00"/>
    <x v="7"/>
    <n v="400"/>
    <s v="26-07-21 al 30-07-21"/>
  </r>
  <r>
    <n v="80037378"/>
    <d v="2021-08-17T00:00:00"/>
    <x v="3"/>
    <n v="200"/>
    <s v="02-08-21 al 06-08-21"/>
  </r>
  <r>
    <n v="80037378"/>
    <d v="2021-08-17T00:00:00"/>
    <x v="8"/>
    <n v="200"/>
    <s v="02-08-21 al 06-08-21"/>
  </r>
  <r>
    <n v="80037378"/>
    <d v="2021-08-17T00:00:00"/>
    <x v="9"/>
    <n v="600"/>
    <s v="02-08-21 al 06-08-21"/>
  </r>
  <r>
    <n v="80037378"/>
    <d v="2021-08-17T00:00:00"/>
    <x v="10"/>
    <n v="285"/>
    <s v="02-08-21 al 06-08-21"/>
  </r>
  <r>
    <n v="80037378"/>
    <d v="2021-08-17T00:00:00"/>
    <x v="5"/>
    <n v="110"/>
    <s v="02-08-21 al 06-08-21"/>
  </r>
  <r>
    <n v="80037378"/>
    <d v="2021-08-17T00:00:00"/>
    <x v="1"/>
    <n v="425"/>
    <s v="02-08-21 al 06-08-21"/>
  </r>
  <r>
    <n v="80037378"/>
    <d v="2021-08-17T00:00:00"/>
    <x v="11"/>
    <n v="1825"/>
    <s v="02-08-21 al 06-08-21"/>
  </r>
  <r>
    <n v="80037462"/>
    <d v="2021-08-17T00:00:00"/>
    <x v="2"/>
    <n v="310"/>
    <s v="09-08-21 al 13-08-21"/>
  </r>
  <r>
    <n v="80037462"/>
    <d v="2021-08-17T00:00:00"/>
    <x v="3"/>
    <n v="140"/>
    <s v="09-08-21 al 13-08-21"/>
  </r>
  <r>
    <n v="80037462"/>
    <d v="2021-08-17T00:00:00"/>
    <x v="4"/>
    <n v="350"/>
    <s v="09-08-21 al 13-08-21"/>
  </r>
  <r>
    <n v="80037462"/>
    <d v="2021-08-17T00:00:00"/>
    <x v="12"/>
    <n v="1050"/>
    <s v="09-08-21 al 13-08-21"/>
  </r>
  <r>
    <n v="80037462"/>
    <d v="2021-08-17T00:00:00"/>
    <x v="1"/>
    <n v="395"/>
    <s v="09-08-21 al 13-08-21"/>
  </r>
  <r>
    <n v="80037462"/>
    <d v="2021-08-17T00:00:00"/>
    <x v="10"/>
    <n v="200"/>
    <s v="09-08-21 al 13-08-21"/>
  </r>
  <r>
    <n v="80037462"/>
    <d v="2021-08-17T00:00:00"/>
    <x v="13"/>
    <n v="1135"/>
    <s v="09-08-21 al 13-08-21"/>
  </r>
  <r>
    <n v="80037462"/>
    <d v="2021-08-17T00:00:00"/>
    <x v="0"/>
    <n v="100"/>
    <s v="09-08-21 al 13-08-21"/>
  </r>
  <r>
    <n v="80037462"/>
    <d v="2021-08-17T00:00:00"/>
    <x v="7"/>
    <n v="130"/>
    <s v="09-08-21 al 13-08-21"/>
  </r>
  <r>
    <n v="80037665"/>
    <d v="2021-08-19T00:00:00"/>
    <x v="10"/>
    <n v="200"/>
    <s v="16-08-21 al 19-08-21"/>
  </r>
  <r>
    <n v="80037665"/>
    <d v="2021-08-19T00:00:00"/>
    <x v="14"/>
    <n v="120"/>
    <s v="16-08-21 al 19-08-21"/>
  </r>
  <r>
    <n v="80037665"/>
    <d v="2021-08-19T00:00:00"/>
    <x v="11"/>
    <n v="1000"/>
    <s v="16-08-21 al 19-08-21"/>
  </r>
  <r>
    <n v="80037665"/>
    <d v="2021-08-19T00:00:00"/>
    <x v="1"/>
    <n v="495"/>
    <s v="16-08-21 al 19-08-21"/>
  </r>
  <r>
    <n v="80037665"/>
    <d v="2021-08-19T00:00:00"/>
    <x v="5"/>
    <n v="170"/>
    <s v="16-08-21 al 19-08-21"/>
  </r>
  <r>
    <n v="80037665"/>
    <d v="2021-08-19T00:00:00"/>
    <x v="13"/>
    <n v="560"/>
    <s v="16-08-21 al 19-08-21"/>
  </r>
  <r>
    <n v="80037665"/>
    <d v="2021-08-19T00:00:00"/>
    <x v="15"/>
    <n v="540"/>
    <s v="16-08-21 al 19-08-21"/>
  </r>
  <r>
    <n v="80037665"/>
    <d v="2021-08-19T00:00:00"/>
    <x v="0"/>
    <n v="300"/>
    <s v="16-08-21 al 19-08-21"/>
  </r>
  <r>
    <n v="80037665"/>
    <d v="2021-08-19T00:00:00"/>
    <x v="8"/>
    <n v="180"/>
    <s v="16-08-21 al 19-08-2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41106"/>
    <d v="2021-10-12T00:00:00"/>
    <x v="0"/>
    <n v="370"/>
    <s v="20-09-21 al 24-09-21"/>
  </r>
  <r>
    <n v="80041106"/>
    <d v="2021-10-12T00:00:00"/>
    <x v="1"/>
    <n v="340"/>
    <s v="20-09-21 al 24-09-21"/>
  </r>
  <r>
    <n v="80041106"/>
    <d v="2021-10-12T00:00:00"/>
    <x v="2"/>
    <n v="1050"/>
    <s v="20-09-21 al 24-09-21"/>
  </r>
  <r>
    <n v="80041107"/>
    <d v="2021-10-12T00:00:00"/>
    <x v="3"/>
    <n v="445"/>
    <s v="27-09-21 al 01-10-21"/>
  </r>
  <r>
    <n v="80041107"/>
    <d v="2021-10-12T00:00:00"/>
    <x v="4"/>
    <n v="1060"/>
    <s v="27-09-21 al 01-10-21"/>
  </r>
  <r>
    <n v="80041107"/>
    <d v="2021-10-12T00:00:00"/>
    <x v="5"/>
    <n v="150"/>
    <s v="27-09-21 al 01-10-21"/>
  </r>
  <r>
    <n v="80041107"/>
    <d v="2021-10-12T00:00:00"/>
    <x v="6"/>
    <n v="60"/>
    <s v="27-09-21 al 01-10-21"/>
  </r>
  <r>
    <n v="80041107"/>
    <d v="2021-10-12T00:00:00"/>
    <x v="7"/>
    <n v="140"/>
    <s v="27-09-21 al 01-10-21"/>
  </r>
  <r>
    <n v="80041107"/>
    <d v="2021-10-12T00:00:00"/>
    <x v="8"/>
    <n v="190"/>
    <s v="27-09-21 al 01-10-21"/>
  </r>
  <r>
    <n v="80041107"/>
    <d v="2021-10-12T00:00:00"/>
    <x v="1"/>
    <n v="200"/>
    <s v="27-09-21 al 01-10-21"/>
  </r>
  <r>
    <n v="80041107"/>
    <d v="2021-10-12T00:00:00"/>
    <x v="9"/>
    <n v="450"/>
    <s v="27-09-21 al 01-10-21"/>
  </r>
  <r>
    <n v="80041107"/>
    <d v="2021-10-12T00:00:00"/>
    <x v="2"/>
    <n v="395"/>
    <s v="27-09-21 al 01-10-21"/>
  </r>
  <r>
    <n v="80041108"/>
    <d v="2021-10-12T00:00:00"/>
    <x v="8"/>
    <n v="160"/>
    <s v="04-10-21 al 07-10-21"/>
  </r>
  <r>
    <n v="80041108"/>
    <d v="2021-10-12T00:00:00"/>
    <x v="10"/>
    <n v="2020"/>
    <s v="04-10-21 al 07-10-21"/>
  </r>
  <r>
    <n v="80041108"/>
    <d v="2021-10-12T00:00:00"/>
    <x v="11"/>
    <n v="200"/>
    <s v="04-10-21 al 07-10-21"/>
  </r>
  <r>
    <n v="80041108"/>
    <d v="2021-10-12T00:00:00"/>
    <x v="0"/>
    <n v="370"/>
    <s v="04-10-21 al 07-10-21"/>
  </r>
  <r>
    <n v="80041108"/>
    <d v="2021-10-12T00:00:00"/>
    <x v="2"/>
    <n v="350"/>
    <s v="04-10-21 al 07-10-21"/>
  </r>
  <r>
    <n v="80041334"/>
    <d v="2021-10-18T00:00:00"/>
    <x v="8"/>
    <n v="250"/>
    <s v="12-10-21 al 15-10-21"/>
  </r>
  <r>
    <n v="80041334"/>
    <d v="2021-10-18T00:00:00"/>
    <x v="7"/>
    <n v="350"/>
    <s v="12-10-21 al 15-10-21"/>
  </r>
  <r>
    <n v="80041334"/>
    <d v="2021-10-18T00:00:00"/>
    <x v="12"/>
    <n v="990"/>
    <s v="12-10-21 al 15-10-21"/>
  </r>
  <r>
    <n v="80041334"/>
    <d v="2021-10-18T00:00:00"/>
    <x v="10"/>
    <n v="800"/>
    <s v="12-10-21 al 15-10-21"/>
  </r>
  <r>
    <n v="80041334"/>
    <d v="2021-10-18T00:00:00"/>
    <x v="2"/>
    <n v="355"/>
    <s v="12-10-21 al 15-10-21"/>
  </r>
  <r>
    <n v="80041334"/>
    <d v="2021-10-18T00:00:00"/>
    <x v="1"/>
    <n v="165"/>
    <s v="12-10-21 al 15-10-21"/>
  </r>
  <r>
    <n v="80041334"/>
    <d v="2021-10-18T00:00:00"/>
    <x v="9"/>
    <n v="150"/>
    <s v="12-10-21 al 15-10-21"/>
  </r>
  <r>
    <n v="80041334"/>
    <d v="2021-10-18T00:00:00"/>
    <x v="5"/>
    <n v="180"/>
    <s v="12-10-21 al 15-10-21"/>
  </r>
  <r>
    <n v="80041334"/>
    <d v="2021-10-18T00:00:00"/>
    <x v="3"/>
    <n v="1460"/>
    <s v="12-10-21 al 15-10-21"/>
  </r>
  <r>
    <n v="80041334"/>
    <d v="2021-10-18T00:00:00"/>
    <x v="13"/>
    <n v="120"/>
    <s v="12-10-21 al 15-10-21"/>
  </r>
  <r>
    <n v="80041334"/>
    <d v="2021-10-18T00:00:00"/>
    <x v="14"/>
    <n v="420"/>
    <s v="12-10-21 al 15-10-21"/>
  </r>
  <r>
    <m/>
    <m/>
    <x v="15"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0042565"/>
    <d v="2021-10-29T00:00:00"/>
    <x v="0"/>
    <n v="370"/>
    <s v="DEL 20 AL 22-10-21"/>
  </r>
  <r>
    <n v="80042565"/>
    <d v="2021-10-29T00:00:00"/>
    <x v="1"/>
    <n v="360"/>
    <s v="DEL 20 AL 22-10-21"/>
  </r>
  <r>
    <n v="80042565"/>
    <d v="2021-10-29T00:00:00"/>
    <x v="2"/>
    <n v="1150"/>
    <s v="DEL 20 AL 22-10-21"/>
  </r>
  <r>
    <n v="80042570"/>
    <d v="2021-10-29T00:00:00"/>
    <x v="3"/>
    <n v="750"/>
    <s v="DEL 25 AL 29-10-21"/>
  </r>
  <r>
    <n v="80042570"/>
    <d v="2021-10-29T00:00:00"/>
    <x v="4"/>
    <n v="270"/>
    <s v="DEL 25 AL 29-10-21"/>
  </r>
  <r>
    <n v="80042570"/>
    <d v="2021-10-29T00:00:00"/>
    <x v="5"/>
    <n v="155"/>
    <s v="DEL 25 AL 29-10-21"/>
  </r>
  <r>
    <n v="80042570"/>
    <d v="2021-10-29T00:00:00"/>
    <x v="6"/>
    <n v="200"/>
    <s v="DEL 25 AL 29-10-21"/>
  </r>
  <r>
    <n v="80042570"/>
    <d v="2021-10-29T00:00:00"/>
    <x v="7"/>
    <n v="55"/>
    <s v="DEL 25 AL 29-10-21"/>
  </r>
  <r>
    <n v="80042570"/>
    <d v="2021-10-29T00:00:00"/>
    <x v="8"/>
    <n v="130"/>
    <s v="DEL 25 AL 29-10-21"/>
  </r>
  <r>
    <n v="80042570"/>
    <d v="2021-10-29T00:00:00"/>
    <x v="1"/>
    <n v="365"/>
    <s v="DEL 25 AL 29-10-21"/>
  </r>
  <r>
    <n v="80042570"/>
    <d v="2021-10-29T00:00:00"/>
    <x v="2"/>
    <n v="300"/>
    <s v="DEL 25 AL 29-10-21"/>
  </r>
  <r>
    <n v="80043038"/>
    <d v="2021-11-08T00:00:00"/>
    <x v="9"/>
    <n v="1885"/>
    <s v="DEL 1 AL 5-11-21"/>
  </r>
  <r>
    <n v="80043038"/>
    <d v="2021-11-08T00:00:00"/>
    <x v="7"/>
    <n v="175"/>
    <s v="DEL 1 AL 5-11-21"/>
  </r>
  <r>
    <n v="80043038"/>
    <d v="2021-11-08T00:00:00"/>
    <x v="10"/>
    <n v="500"/>
    <s v="DEL 1 AL 5-11-21"/>
  </r>
  <r>
    <n v="80043038"/>
    <d v="2021-11-08T00:00:00"/>
    <x v="0"/>
    <n v="370"/>
    <s v="DEL 1 AL 5-11-21"/>
  </r>
  <r>
    <n v="80043038"/>
    <d v="2021-11-08T00:00:00"/>
    <x v="2"/>
    <n v="400"/>
    <s v="DEL 1 AL 5-11-21"/>
  </r>
  <r>
    <n v="80043397"/>
    <d v="2021-11-15T00:00:00"/>
    <x v="4"/>
    <n v="240"/>
    <s v="DEL 8 AL 12-11-21"/>
  </r>
  <r>
    <n v="80043397"/>
    <d v="2021-11-15T00:00:00"/>
    <x v="8"/>
    <n v="150"/>
    <s v="DEL 8 AL 12-11-21"/>
  </r>
  <r>
    <n v="80043397"/>
    <d v="2021-11-15T00:00:00"/>
    <x v="9"/>
    <n v="1100"/>
    <s v="DEL 8 AL 12-11-21"/>
  </r>
  <r>
    <n v="80043397"/>
    <d v="2021-11-15T00:00:00"/>
    <x v="2"/>
    <n v="300"/>
    <s v="DEL 8 AL 12-11-21"/>
  </r>
  <r>
    <n v="80043397"/>
    <d v="2021-11-15T00:00:00"/>
    <x v="10"/>
    <n v="150"/>
    <s v="DEL 8 AL 12-11-21"/>
  </r>
  <r>
    <n v="80043397"/>
    <d v="2021-11-15T00:00:00"/>
    <x v="5"/>
    <n v="170"/>
    <s v="DEL 8 AL 12-11-21"/>
  </r>
  <r>
    <n v="80043397"/>
    <d v="2021-11-15T00:00:00"/>
    <x v="11"/>
    <n v="120"/>
    <s v="DEL 8 AL 12-11-21"/>
  </r>
  <r>
    <n v="80043946"/>
    <d v="2019-11-23T00:00:00"/>
    <x v="0"/>
    <n v="460"/>
    <s v="DEL 15 AL 19-11-21"/>
  </r>
  <r>
    <n v="80043946"/>
    <d v="2019-11-23T00:00:00"/>
    <x v="12"/>
    <n v="990"/>
    <s v="DEL 15 AL 19-11-21"/>
  </r>
  <r>
    <n v="80043946"/>
    <d v="2019-11-23T00:00:00"/>
    <x v="2"/>
    <n v="400"/>
    <s v="DEL 15 AL 19-11-21"/>
  </r>
  <r>
    <n v="80043946"/>
    <d v="2019-11-23T00:00:00"/>
    <x v="7"/>
    <n v="1490"/>
    <s v="DEL 15 AL 19-11-21"/>
  </r>
  <r>
    <n v="80043946"/>
    <d v="2019-11-23T00:00:00"/>
    <x v="13"/>
    <n v="515"/>
    <s v="DEL 15 AL 19-11-21"/>
  </r>
  <r>
    <m/>
    <m/>
    <x v="14"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80044969"/>
    <d v="2021-12-06T00:00:00"/>
    <x v="0"/>
    <n v="280"/>
    <s v="23-11-21 al 26-11-21"/>
  </r>
  <r>
    <n v="80044969"/>
    <d v="2021-12-06T00:00:00"/>
    <x v="1"/>
    <n v="110"/>
    <s v="23-11-21 al 26-11-21"/>
  </r>
  <r>
    <n v="80044969"/>
    <d v="2021-12-06T00:00:00"/>
    <x v="2"/>
    <n v="660"/>
    <s v="23-11-21 al 26-11-21"/>
  </r>
  <r>
    <n v="80044969"/>
    <d v="2021-12-06T00:00:00"/>
    <x v="3"/>
    <n v="710"/>
    <s v="23-11-21 al 26-11-21"/>
  </r>
  <r>
    <n v="80044969"/>
    <d v="2021-12-06T00:00:00"/>
    <x v="4"/>
    <n v="450"/>
    <s v="23-11-21 al 26-11-21"/>
  </r>
  <r>
    <n v="80044969"/>
    <d v="2021-12-06T00:00:00"/>
    <x v="5"/>
    <n v="175"/>
    <s v="23-11-21 al 26-11-21"/>
  </r>
  <r>
    <n v="80044971"/>
    <d v="2021-12-06T00:00:00"/>
    <x v="0"/>
    <n v="150"/>
    <s v="29-11-21 AL 03-12-21"/>
  </r>
  <r>
    <n v="80044971"/>
    <d v="2021-12-06T00:00:00"/>
    <x v="6"/>
    <n v="460"/>
    <s v="29-11-21 AL 03-12-21"/>
  </r>
  <r>
    <n v="80044971"/>
    <d v="2021-12-06T00:00:00"/>
    <x v="7"/>
    <n v="35"/>
    <s v="29-11-21 AL 03-12-21"/>
  </r>
  <r>
    <n v="80044971"/>
    <d v="2021-12-06T00:00:00"/>
    <x v="2"/>
    <n v="740"/>
    <s v="29-11-21 AL 03-12-21"/>
  </r>
  <r>
    <n v="80044971"/>
    <d v="2021-12-06T00:00:00"/>
    <x v="8"/>
    <n v="35"/>
    <s v="29-11-21 AL 03-12-21"/>
  </r>
  <r>
    <n v="80044971"/>
    <d v="2021-12-06T00:00:00"/>
    <x v="9"/>
    <n v="930"/>
    <s v="29-11-21 AL 03-12-21"/>
  </r>
  <r>
    <n v="80045511"/>
    <d v="2021-12-16T00:00:00"/>
    <x v="7"/>
    <n v="2940"/>
    <s v="06-12-21 AL 10-12-21"/>
  </r>
  <r>
    <n v="80045511"/>
    <d v="2021-12-16T00:00:00"/>
    <x v="5"/>
    <n v="170"/>
    <s v="06-12-21 AL 10-12-21"/>
  </r>
  <r>
    <n v="80045511"/>
    <d v="2021-12-16T00:00:00"/>
    <x v="8"/>
    <n v="140"/>
    <s v="06-12-21 AL 10-12-21"/>
  </r>
  <r>
    <n v="80045511"/>
    <d v="2021-12-16T00:00:00"/>
    <x v="0"/>
    <n v="280"/>
    <s v="06-12-21 AL 10-12-21"/>
  </r>
  <r>
    <n v="80045511"/>
    <d v="2021-12-16T00:00:00"/>
    <x v="2"/>
    <n v="350"/>
    <s v="06-12-21 AL 10-12-21"/>
  </r>
  <r>
    <n v="80045511"/>
    <d v="2021-12-16T00:00:00"/>
    <x v="1"/>
    <n v="160"/>
    <s v="06-12-21 AL 10-12-21"/>
  </r>
  <r>
    <n v="80045686"/>
    <d v="2021-12-20T00:00:00"/>
    <x v="6"/>
    <n v="460"/>
    <s v="13-12-21 AL 17-12-21"/>
  </r>
  <r>
    <n v="80045686"/>
    <d v="2021-12-20T00:00:00"/>
    <x v="10"/>
    <n v="990"/>
    <s v="13-12-21 AL 17-12-21"/>
  </r>
  <r>
    <n v="80045686"/>
    <d v="2021-12-20T00:00:00"/>
    <x v="2"/>
    <n v="400"/>
    <s v="13-12-21 AL 17-12-21"/>
  </r>
  <r>
    <n v="80045686"/>
    <d v="2021-12-20T00:00:00"/>
    <x v="4"/>
    <n v="150"/>
    <s v="13-12-21 AL 17-12-21"/>
  </r>
  <r>
    <n v="80045686"/>
    <d v="2021-12-20T00:00:00"/>
    <x v="8"/>
    <n v="1620"/>
    <s v="13-12-21 AL 17-12-21"/>
  </r>
  <r>
    <n v="80045686"/>
    <d v="2021-12-20T00:00:00"/>
    <x v="11"/>
    <n v="120"/>
    <s v="13-12-21 AL 17-12-21"/>
  </r>
  <r>
    <n v="80045686"/>
    <d v="2021-12-20T00:00:00"/>
    <x v="12"/>
    <n v="540"/>
    <s v="13-12-21 AL 17-12-2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n v="80046507"/>
    <d v="2021-12-28T00:00:00"/>
    <x v="0"/>
    <n v="260"/>
    <s v="Semana del 20 al 24/12/21"/>
  </r>
  <r>
    <n v="80046507"/>
    <d v="2021-12-28T00:00:00"/>
    <x v="1"/>
    <n v="140"/>
    <s v="Semana del 20 al 24/12/21"/>
  </r>
  <r>
    <n v="80046507"/>
    <d v="2021-12-28T00:00:00"/>
    <x v="2"/>
    <n v="1045"/>
    <s v="Semana del 20 al 24/12/21"/>
  </r>
  <r>
    <n v="80046507"/>
    <d v="2021-12-28T00:00:00"/>
    <x v="3"/>
    <n v="680"/>
    <s v="Semana del 20 al 24/12/21"/>
  </r>
  <r>
    <n v="80046507"/>
    <d v="2021-12-28T00:00:00"/>
    <x v="4"/>
    <n v="155"/>
    <s v="Semana del 20 al 24/12/21"/>
  </r>
  <r>
    <n v="80046507"/>
    <d v="2021-12-28T00:00:00"/>
    <x v="5"/>
    <n v="200"/>
    <s v="Semana del 20 al 24/12/21"/>
  </r>
  <r>
    <n v="80047076"/>
    <d v="2022-01-10T00:00:00"/>
    <x v="6"/>
    <n v="460"/>
    <s v="Entregas entre el 27 y 30/12/21"/>
  </r>
  <r>
    <n v="80047076"/>
    <d v="2022-01-10T00:00:00"/>
    <x v="2"/>
    <n v="295"/>
    <s v="Entregas entre el 27 y 30/12/21"/>
  </r>
  <r>
    <n v="80047076"/>
    <d v="2022-01-10T00:00:00"/>
    <x v="7"/>
    <n v="210"/>
    <s v="Entregas entre el 27 y 30/12/21"/>
  </r>
  <r>
    <n v="80047076"/>
    <d v="2022-01-10T00:00:00"/>
    <x v="5"/>
    <n v="200"/>
    <s v="Entregas entre el 27 y 30/12/21"/>
  </r>
  <r>
    <n v="80047077"/>
    <d v="2022-01-10T00:00:00"/>
    <x v="0"/>
    <n v="280"/>
    <s v="ENTREGAS DEL 03 AL 07/01/2022"/>
  </r>
  <r>
    <n v="80047077"/>
    <d v="2022-01-10T00:00:00"/>
    <x v="1"/>
    <n v="130"/>
    <s v="ENTREGAS DEL 03 AL 07/01/2022"/>
  </r>
  <r>
    <n v="80047077"/>
    <d v="2022-01-10T00:00:00"/>
    <x v="8"/>
    <n v="2800"/>
    <s v="ENTREGAS DEL 03 AL 07/01/2022"/>
  </r>
  <r>
    <n v="80047077"/>
    <d v="2022-01-10T00:00:00"/>
    <x v="2"/>
    <n v="400"/>
    <s v="ENTREGAS DEL 03 AL 07/01/2022"/>
  </r>
  <r>
    <n v="80047077"/>
    <d v="2022-01-10T00:00:00"/>
    <x v="9"/>
    <n v="600"/>
    <s v="ENTREGAS DEL 03 AL 07/01/2022"/>
  </r>
  <r>
    <n v="80047077"/>
    <d v="2022-01-10T00:00:00"/>
    <x v="4"/>
    <n v="170"/>
    <s v="ENTREGAS DEL 03 AL 07/01/2022"/>
  </r>
  <r>
    <n v="80047077"/>
    <d v="2022-01-10T00:00:00"/>
    <x v="10"/>
    <n v="900"/>
    <s v="ENTREGAS DEL 03 AL 07/01/2022"/>
  </r>
  <r>
    <n v="80047371"/>
    <d v="2022-01-17T00:00:00"/>
    <x v="6"/>
    <n v="460"/>
    <s v="Semana del 10 al 14/01/2022"/>
  </r>
  <r>
    <n v="80047371"/>
    <d v="2022-01-17T00:00:00"/>
    <x v="11"/>
    <n v="1000"/>
    <s v="Semana del 10 al 14/01/2022"/>
  </r>
  <r>
    <n v="80047371"/>
    <d v="2022-01-17T00:00:00"/>
    <x v="2"/>
    <n v="350"/>
    <s v="Semana del 10 al 14/01/2022"/>
  </r>
  <r>
    <n v="80047371"/>
    <d v="2022-01-17T00:00:00"/>
    <x v="7"/>
    <n v="1650"/>
    <s v="Semana del 10 al 14/01/2022"/>
  </r>
  <r>
    <n v="80047371"/>
    <d v="2022-01-17T00:00:00"/>
    <x v="12"/>
    <n v="120"/>
    <s v="Semana del 10 al 14/01/2022"/>
  </r>
  <r>
    <n v="80047371"/>
    <d v="2022-01-17T00:00:00"/>
    <x v="13"/>
    <n v="495"/>
    <s v="Semana del 10 al 14/01/202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n v="80047664"/>
    <d v="2022-01-21T00:00:00"/>
    <x v="0"/>
    <n v="300"/>
    <s v="Semana del 17 al 21/01/22"/>
    <x v="0"/>
  </r>
  <r>
    <n v="80047664"/>
    <d v="2022-01-21T00:00:00"/>
    <x v="1"/>
    <n v="150"/>
    <s v="Semana del 17 al 21/01/22"/>
    <x v="0"/>
  </r>
  <r>
    <n v="80047664"/>
    <d v="2022-01-21T00:00:00"/>
    <x v="2"/>
    <n v="1100"/>
    <s v="Semana del 17 al 21/01/22"/>
    <x v="1"/>
  </r>
  <r>
    <n v="80047664"/>
    <d v="2022-01-21T00:00:00"/>
    <x v="3"/>
    <n v="715"/>
    <s v="Semana del 17 al 21/01/22"/>
    <x v="1"/>
  </r>
  <r>
    <n v="80047664"/>
    <d v="2022-01-21T00:00:00"/>
    <x v="4"/>
    <n v="180"/>
    <s v="Semana del 17 al 21/01/22"/>
    <x v="1"/>
  </r>
  <r>
    <n v="80048197"/>
    <d v="2022-01-28T00:00:00"/>
    <x v="5"/>
    <n v="460"/>
    <s v="Semana del 24 al 28-01-22"/>
    <x v="1"/>
  </r>
  <r>
    <n v="80048197"/>
    <d v="2022-01-28T00:00:00"/>
    <x v="6"/>
    <n v="25"/>
    <s v="Semana del 24 al 28-01-22"/>
    <x v="0"/>
  </r>
  <r>
    <n v="80048197"/>
    <d v="2022-01-28T00:00:00"/>
    <x v="2"/>
    <n v="350"/>
    <s v="Semana del 24 al 28-01-22"/>
    <x v="1"/>
  </r>
  <r>
    <n v="80048197"/>
    <d v="2022-01-28T00:00:00"/>
    <x v="7"/>
    <n v="160"/>
    <s v="Semana del 24 al 28-01-22"/>
    <x v="1"/>
  </r>
  <r>
    <n v="80049380"/>
    <d v="2022-02-21T00:00:00"/>
    <x v="0"/>
    <n v="300"/>
    <s v="SEMANA DEL 31-1-22 AL 4-2-22"/>
    <x v="1"/>
  </r>
  <r>
    <n v="80049380"/>
    <d v="2022-02-21T00:00:00"/>
    <x v="1"/>
    <n v="150"/>
    <s v="SEMANA DEL 31-1-22 AL 4-2-22"/>
    <x v="1"/>
  </r>
  <r>
    <n v="80049380"/>
    <d v="2022-02-21T00:00:00"/>
    <x v="8"/>
    <n v="3000"/>
    <s v="SEMANA DEL 31-1-22 AL 4-2-22"/>
    <x v="2"/>
  </r>
  <r>
    <n v="80049380"/>
    <d v="2022-02-21T00:00:00"/>
    <x v="2"/>
    <n v="400"/>
    <s v="SEMANA DEL 31-1-22 AL 4-2-22"/>
    <x v="1"/>
  </r>
  <r>
    <n v="80049380"/>
    <d v="2022-02-21T00:00:00"/>
    <x v="9"/>
    <n v="600"/>
    <s v="SEMANA DEL 31-1-22 AL 4-2-22"/>
    <x v="1"/>
  </r>
  <r>
    <n v="80049380"/>
    <d v="2022-02-21T00:00:00"/>
    <x v="4"/>
    <n v="180"/>
    <s v="SEMANA DEL 31-1-22 AL 4-2-22"/>
    <x v="1"/>
  </r>
  <r>
    <n v="80049380"/>
    <d v="2022-02-21T00:00:00"/>
    <x v="10"/>
    <n v="120"/>
    <s v="SEMANA DEL 31-1-22 AL 4-2-22"/>
    <x v="1"/>
  </r>
  <r>
    <n v="80049380"/>
    <d v="2022-02-21T00:00:00"/>
    <x v="11"/>
    <n v="510"/>
    <s v="SEMANA DEL 31-1-22 AL 4-2-22"/>
    <x v="1"/>
  </r>
  <r>
    <n v="80049381"/>
    <d v="2022-02-21T00:00:00"/>
    <x v="7"/>
    <n v="1615"/>
    <s v="SEMANA DEL 7 AL 11-2-22"/>
    <x v="1"/>
  </r>
  <r>
    <n v="80049381"/>
    <d v="2022-02-21T00:00:00"/>
    <x v="5"/>
    <n v="460"/>
    <s v="SEMANA DEL 7 AL 11-2-22"/>
    <x v="1"/>
  </r>
  <r>
    <n v="80049381"/>
    <d v="2022-02-21T00:00:00"/>
    <x v="2"/>
    <n v="350"/>
    <s v="SEMANA DEL 7 AL 11-2-22"/>
    <x v="1"/>
  </r>
  <r>
    <n v="80049381"/>
    <d v="2022-02-21T00:00:00"/>
    <x v="6"/>
    <n v="25"/>
    <s v="SEMANA DEL 7 AL 11-2-22"/>
    <x v="2"/>
  </r>
  <r>
    <n v="80049382"/>
    <d v="2022-02-21T00:00:00"/>
    <x v="6"/>
    <n v="990"/>
    <s v="SEMANA DEL 14 AL 18-2-22"/>
    <x v="1"/>
  </r>
  <r>
    <n v="80049382"/>
    <d v="2022-02-21T00:00:00"/>
    <x v="12"/>
    <n v="360"/>
    <s v="SEMANA DEL 14 AL 18-2-22"/>
    <x v="1"/>
  </r>
  <r>
    <n v="80049382"/>
    <d v="2022-02-21T00:00:00"/>
    <x v="2"/>
    <n v="350"/>
    <s v="SEMANA DEL 14 AL 18-2-22"/>
    <x v="1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  <r>
    <m/>
    <m/>
    <x v="13"/>
    <m/>
    <m/>
    <x v="3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n v="80050921"/>
    <d v="2022-03-16T00:00:00"/>
    <x v="0"/>
    <n v="400"/>
    <s v="Semana del 21 al 25-02-22"/>
    <x v="0"/>
  </r>
  <r>
    <n v="80050921"/>
    <d v="2022-03-16T00:00:00"/>
    <x v="1"/>
    <n v="400"/>
    <s v="Semana del 21 al 25-02-22"/>
    <x v="1"/>
  </r>
  <r>
    <n v="80050921"/>
    <d v="2022-03-16T00:00:00"/>
    <x v="2"/>
    <n v="460"/>
    <s v="Semana del 21 al 25-02-22"/>
    <x v="0"/>
  </r>
  <r>
    <n v="80050921"/>
    <d v="2022-03-16T00:00:00"/>
    <x v="3"/>
    <n v="25"/>
    <s v="Semana del 21 al 25-02-22"/>
    <x v="0"/>
  </r>
  <r>
    <n v="80050921"/>
    <d v="2022-03-16T00:00:00"/>
    <x v="4"/>
    <n v="1050"/>
    <s v="Semana del 21 al 25-02-22"/>
    <x v="1"/>
  </r>
  <r>
    <n v="80050921"/>
    <d v="2022-03-16T00:00:00"/>
    <x v="5"/>
    <n v="720"/>
    <s v="Semana del 21 al 25-02-22"/>
    <x v="1"/>
  </r>
  <r>
    <n v="80050921"/>
    <d v="2022-03-16T00:00:00"/>
    <x v="6"/>
    <n v="200"/>
    <s v="Semana del 21 al 25-02-22"/>
    <x v="1"/>
  </r>
  <r>
    <n v="80050921"/>
    <d v="2022-03-16T00:00:00"/>
    <x v="7"/>
    <n v="200"/>
    <s v="Semana del 21 al 25-02-22"/>
    <x v="1"/>
  </r>
  <r>
    <n v="80050925"/>
    <d v="2022-03-16T00:00:00"/>
    <x v="4"/>
    <n v="350"/>
    <s v="Semana del 2 al 4-3-22"/>
    <x v="1"/>
  </r>
  <r>
    <n v="80050925"/>
    <d v="2022-03-16T00:00:00"/>
    <x v="8"/>
    <n v="120"/>
    <s v="Semana del 2 al 4-3-22"/>
    <x v="0"/>
  </r>
  <r>
    <n v="80050926"/>
    <d v="2022-03-17T00:00:00"/>
    <x v="2"/>
    <n v="460"/>
    <s v="Semana del 7 al 11/3/22"/>
    <x v="0"/>
  </r>
  <r>
    <n v="80050926"/>
    <d v="2022-03-17T00:00:00"/>
    <x v="3"/>
    <n v="175"/>
    <s v="Semana del 7 al 11/3/22"/>
    <x v="0"/>
  </r>
  <r>
    <n v="80050926"/>
    <d v="2022-03-17T00:00:00"/>
    <x v="9"/>
    <n v="1950"/>
    <s v="Semana del 7 al 11/3/22"/>
    <x v="0"/>
  </r>
  <r>
    <n v="80050926"/>
    <d v="2022-03-17T00:00:00"/>
    <x v="9"/>
    <n v="900"/>
    <s v="Semana del 7 al 11/3/22"/>
    <x v="1"/>
  </r>
  <r>
    <n v="80050926"/>
    <d v="2022-03-17T00:00:00"/>
    <x v="4"/>
    <n v="345"/>
    <s v="Semana del 7 al 11/3/22"/>
    <x v="1"/>
  </r>
  <r>
    <n v="80050926"/>
    <d v="2022-03-17T00:00:00"/>
    <x v="10"/>
    <n v="450"/>
    <s v="Semana del 7 al 11/3/22"/>
    <x v="1"/>
  </r>
  <r>
    <n v="80050926"/>
    <d v="2022-03-17T00:00:00"/>
    <x v="6"/>
    <n v="180"/>
    <s v="Semana del 7 al 11/3/22"/>
    <x v="1"/>
  </r>
  <r>
    <n v="80050926"/>
    <d v="2022-03-17T00:00:00"/>
    <x v="11"/>
    <n v="190"/>
    <s v="Semana del 7 al 11/3/22"/>
    <x v="0"/>
  </r>
  <r>
    <n v="80051106"/>
    <d v="2022-03-18T00:00:00"/>
    <x v="0"/>
    <n v="200"/>
    <s v="Semana del 14 al 18-3-22"/>
    <x v="0"/>
  </r>
  <r>
    <n v="80051106"/>
    <d v="2022-03-18T00:00:00"/>
    <x v="1"/>
    <n v="200"/>
    <s v="Semana del 14 al 18-3-22"/>
    <x v="1"/>
  </r>
  <r>
    <n v="80051106"/>
    <d v="2022-03-18T00:00:00"/>
    <x v="3"/>
    <n v="990"/>
    <s v="Semana del 14 al 18-3-22"/>
    <x v="0"/>
  </r>
  <r>
    <n v="80051106"/>
    <d v="2022-03-18T00:00:00"/>
    <x v="10"/>
    <n v="150"/>
    <s v="Semana del 14 al 18-3-22"/>
    <x v="2"/>
  </r>
  <r>
    <n v="80051106"/>
    <d v="2022-03-18T00:00:00"/>
    <x v="11"/>
    <n v="1410"/>
    <s v="Semana del 14 al 18-3-22"/>
    <x v="0"/>
  </r>
  <r>
    <n v="80051106"/>
    <d v="2022-03-18T00:00:00"/>
    <x v="12"/>
    <n v="120"/>
    <s v="Semana del 14 al 18-3-22"/>
    <x v="0"/>
  </r>
  <r>
    <n v="80051106"/>
    <d v="2022-03-18T00:00:00"/>
    <x v="13"/>
    <n v="380"/>
    <s v="Semana del 14 al 18-3-22"/>
    <x v="0"/>
  </r>
  <r>
    <n v="80051106"/>
    <d v="2022-03-18T00:00:00"/>
    <x v="8"/>
    <n v="65"/>
    <s v="Semana del 14 al 18-3-22"/>
    <x v="0"/>
  </r>
  <r>
    <n v="80051106"/>
    <d v="2022-03-18T00:00:00"/>
    <x v="4"/>
    <n v="350"/>
    <s v="Semana del 14 al 18-3-22"/>
    <x v="1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  <r>
    <m/>
    <m/>
    <x v="14"/>
    <m/>
    <m/>
    <x v="3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52967"/>
    <s v="18.04.2022"/>
    <x v="0"/>
    <n v="260"/>
    <s v="Productos entregados entre el 28-3 al 08-04"/>
    <x v="0"/>
  </r>
  <r>
    <n v="80052967"/>
    <s v="18.04.2022"/>
    <x v="1"/>
    <n v="500"/>
    <s v="Productos entregados entre el 28-3 al 08-04"/>
    <x v="1"/>
  </r>
  <r>
    <n v="80052967"/>
    <s v="18.04.2022"/>
    <x v="2"/>
    <n v="460"/>
    <s v="Productos entregados entre el 28-3 al 08-04"/>
    <x v="0"/>
  </r>
  <r>
    <n v="80052967"/>
    <s v="18.04.2022"/>
    <x v="3"/>
    <n v="175"/>
    <s v="Productos entregados entre el 28-3 al 08-04"/>
    <x v="0"/>
  </r>
  <r>
    <n v="80052967"/>
    <s v="18.04.2022"/>
    <x v="4"/>
    <n v="2925"/>
    <s v="Productos entregados entre el 28-3 al 08-04"/>
    <x v="0"/>
  </r>
  <r>
    <n v="80052967"/>
    <s v="18.04.2022"/>
    <x v="5"/>
    <n v="450"/>
    <s v="Productos entregados entre el 28-3 al 08-04"/>
    <x v="1"/>
  </r>
  <r>
    <n v="80052967"/>
    <s v="18.04.2022"/>
    <x v="6"/>
    <n v="180"/>
    <s v="Productos entregados entre el 28-3 al 08-04"/>
    <x v="1"/>
  </r>
  <r>
    <n v="80052967"/>
    <s v="18.04.2022"/>
    <x v="7"/>
    <n v="260"/>
    <s v="Productos entregados entre el 28-3 al 08-04"/>
    <x v="0"/>
  </r>
  <r>
    <n v="80052967"/>
    <s v="18.04.2022"/>
    <x v="8"/>
    <n v="200"/>
    <s v="Productos entregados entre el 28-3 al 08-04"/>
    <x v="0"/>
  </r>
  <r>
    <n v="80052967"/>
    <s v="18.04.2022"/>
    <x v="9"/>
    <n v="400"/>
    <s v="Productos entregados entre el 28-3 al 08-04"/>
    <x v="1"/>
  </r>
  <r>
    <n v="80052967"/>
    <s v="18.04.2022"/>
    <x v="10"/>
    <n v="1"/>
    <s v="Productos entregados entre el 28-3 al 08-04"/>
    <x v="0"/>
  </r>
  <r>
    <n v="80052967"/>
    <s v="18.04.2022"/>
    <x v="11"/>
    <n v="200"/>
    <s v="Productos entregados entre el 28-3 al 08-04"/>
    <x v="1"/>
  </r>
  <r>
    <n v="80053223"/>
    <s v="18.04.2022"/>
    <x v="3"/>
    <n v="930"/>
    <s v="Entregas entre el 11 y 17-4-22"/>
    <x v="0"/>
  </r>
  <r>
    <n v="80053223"/>
    <s v="18.04.2022"/>
    <x v="12"/>
    <n v="430"/>
    <s v="Entregas entre el 11 y 17-4-22"/>
    <x v="1"/>
  </r>
  <r>
    <n v="80053223"/>
    <s v="18.04.2022"/>
    <x v="5"/>
    <n v="150"/>
    <s v="Entregas entre el 11 y 17-4-22"/>
    <x v="2"/>
  </r>
  <r>
    <n v="80053223"/>
    <s v="18.04.2022"/>
    <x v="7"/>
    <n v="1365"/>
    <s v="Entregas entre el 11 y 17-4-22"/>
    <x v="0"/>
  </r>
  <r>
    <n v="80053223"/>
    <s v="18.04.2022"/>
    <x v="13"/>
    <n v="120"/>
    <s v="Entregas entre el 11 y 17-4-22"/>
    <x v="0"/>
  </r>
  <r>
    <n v="80053223"/>
    <s v="18.04.2022"/>
    <x v="14"/>
    <n v="380"/>
    <s v="Entregas entre el 11 y 17-4-22"/>
    <x v="0"/>
  </r>
  <r>
    <n v="80053223"/>
    <s v="18.04.2022"/>
    <x v="15"/>
    <n v="120"/>
    <s v="Entregas entre el 11 y 17-4-22"/>
    <x v="2"/>
  </r>
  <r>
    <n v="80052426"/>
    <s v="01.04.2022"/>
    <x v="0"/>
    <n v="170"/>
    <s v="RELLENADOS Y BATCHEOS ENTRE EL 21 Y 25-3-22"/>
    <x v="0"/>
  </r>
  <r>
    <n v="80052426"/>
    <s v="01.04.2022"/>
    <x v="2"/>
    <n v="460"/>
    <s v="RELLENADOS Y BATCHEOS ENTRE EL 21 Y 25-3-22"/>
    <x v="0"/>
  </r>
  <r>
    <n v="80052426"/>
    <s v="01.04.2022"/>
    <x v="3"/>
    <n v="175"/>
    <s v="RELLENADOS Y BATCHEOS ENTRE EL 21 Y 25-3-22"/>
    <x v="0"/>
  </r>
  <r>
    <n v="80052426"/>
    <s v="01.04.2022"/>
    <x v="12"/>
    <n v="1605"/>
    <s v="RELLENADOS Y BATCHEOS ENTRE EL 21 Y 25-3-22"/>
    <x v="1"/>
  </r>
  <r>
    <n v="80052426"/>
    <s v="01.04.2022"/>
    <x v="16"/>
    <n v="720"/>
    <s v="RELLENADOS Y BATCHEOS ENTRE EL 21 Y 25-3-22"/>
    <x v="1"/>
  </r>
  <r>
    <n v="80052426"/>
    <s v="01.04.2022"/>
    <x v="6"/>
    <n v="170"/>
    <s v="RELLENADOS Y BATCHEOS ENTRE EL 21 Y 25-3-22"/>
    <x v="1"/>
  </r>
  <r>
    <n v="80052426"/>
    <s v="01.04.2022"/>
    <x v="7"/>
    <n v="105"/>
    <s v="RELLENADOS Y BATCHEOS ENTRE EL 21 Y 25-3-22"/>
    <x v="0"/>
  </r>
  <r>
    <n v="80052426"/>
    <s v="01.04.2022"/>
    <x v="15"/>
    <n v="270"/>
    <s v="RELLENADOS Y BATCHEOS ENTRE EL 21 Y 25-3-22"/>
    <x v="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n v="80053638"/>
    <s v="25.04.2022"/>
    <x v="0"/>
    <n v="320"/>
    <s v="Rellenado del 18 al 22-4-22"/>
    <x v="0"/>
  </r>
  <r>
    <n v="80053638"/>
    <s v="25.04.2022"/>
    <x v="1"/>
    <n v="460"/>
    <s v="Rellenado del 18 al 22-4-22"/>
    <x v="0"/>
  </r>
  <r>
    <n v="80053638"/>
    <s v="25.04.2022"/>
    <x v="2"/>
    <n v="175"/>
    <s v="Rellenado del 18 al 22-4-22"/>
    <x v="0"/>
  </r>
  <r>
    <n v="80053638"/>
    <s v="25.04.2022"/>
    <x v="3"/>
    <n v="1670"/>
    <s v="Rellenado del 18 al 22-4-22"/>
    <x v="1"/>
  </r>
  <r>
    <n v="80053638"/>
    <s v="25.04.2022"/>
    <x v="4"/>
    <n v="720"/>
    <s v="Rellenado del 18 al 22-4-22"/>
    <x v="1"/>
  </r>
  <r>
    <n v="80053638"/>
    <s v="25.04.2022"/>
    <x v="5"/>
    <n v="170"/>
    <s v="Rellenado del 18 al 22-4-22"/>
    <x v="1"/>
  </r>
  <r>
    <n v="80053638"/>
    <s v="25.04.2022"/>
    <x v="6"/>
    <n v="270"/>
    <s v="Rellenado del 18 al 22-4-22"/>
    <x v="0"/>
  </r>
  <r>
    <n v="80054622"/>
    <s v="06.05.2022"/>
    <x v="1"/>
    <n v="460"/>
    <s v="Rellenados entre el 26/4 y 6/5/22"/>
    <x v="0"/>
  </r>
  <r>
    <n v="80054622"/>
    <s v="06.05.2022"/>
    <x v="2"/>
    <n v="175"/>
    <s v="Rellenados entre el 26/4 y 6/5/22"/>
    <x v="0"/>
  </r>
  <r>
    <n v="80054622"/>
    <s v="06.05.2022"/>
    <x v="7"/>
    <n v="3000"/>
    <s v="Rellenados entre el 26/4 y 6/5/22"/>
    <x v="0"/>
  </r>
  <r>
    <n v="80054622"/>
    <s v="06.05.2022"/>
    <x v="8"/>
    <n v="450"/>
    <s v="Rellenados entre el 26/4 y 6/5/22"/>
    <x v="1"/>
  </r>
  <r>
    <n v="80054622"/>
    <s v="06.05.2022"/>
    <x v="5"/>
    <n v="170"/>
    <s v="Rellenados entre el 26/4 y 6/5/22"/>
    <x v="1"/>
  </r>
  <r>
    <n v="80054622"/>
    <s v="06.05.2022"/>
    <x v="9"/>
    <n v="265"/>
    <s v="Rellenados entre el 26/4 y 6/5/22"/>
    <x v="0"/>
  </r>
  <r>
    <n v="80054622"/>
    <s v="06.05.2022"/>
    <x v="6"/>
    <n v="120"/>
    <s v="Rellenados entre el 26/4 y 6/5/22"/>
    <x v="0"/>
  </r>
  <r>
    <n v="80054622"/>
    <s v="06.05.2022"/>
    <x v="10"/>
    <n v="200"/>
    <s v="Rellenados entre el 26/4 y 6/5/22"/>
    <x v="1"/>
  </r>
  <r>
    <n v="80055082"/>
    <s v="16.05.2022"/>
    <x v="0"/>
    <n v="280"/>
    <s v="Rellenados entre el 09 y 13/05/22"/>
    <x v="0"/>
  </r>
  <r>
    <n v="80055082"/>
    <s v="16.05.2022"/>
    <x v="11"/>
    <n v="500"/>
    <s v="Rellenados entre el 09 y 13/05/22"/>
    <x v="1"/>
  </r>
  <r>
    <n v="80055082"/>
    <s v="16.05.2022"/>
    <x v="2"/>
    <n v="960"/>
    <s v="Rellenados entre el 09 y 13/05/22"/>
    <x v="0"/>
  </r>
  <r>
    <n v="80055082"/>
    <s v="16.05.2022"/>
    <x v="3"/>
    <n v="370"/>
    <s v="Rellenados entre el 09 y 13/05/22"/>
    <x v="1"/>
  </r>
  <r>
    <n v="80055082"/>
    <s v="16.05.2022"/>
    <x v="8"/>
    <n v="150"/>
    <s v="Rellenados entre el 09 y 13/05/22"/>
    <x v="2"/>
  </r>
  <r>
    <n v="80055082"/>
    <s v="16.05.2022"/>
    <x v="12"/>
    <n v="150"/>
    <s v="Rellenados entre el 09 y 13/05/22"/>
    <x v="0"/>
  </r>
  <r>
    <n v="80055492"/>
    <s v="23.05.2055"/>
    <x v="1"/>
    <n v="460"/>
    <s v="Rellenados entre el 16 y 20/05/22"/>
    <x v="0"/>
  </r>
  <r>
    <n v="80055492"/>
    <s v="23.05.2055"/>
    <x v="2"/>
    <n v="175"/>
    <s v="Rellenados entre el 16 y 20/05/22"/>
    <x v="0"/>
  </r>
  <r>
    <n v="80055492"/>
    <s v="23.05.2055"/>
    <x v="9"/>
    <n v="1561"/>
    <s v="Rellenados entre el 16 y 20/05/22"/>
    <x v="0"/>
  </r>
  <r>
    <n v="80055492"/>
    <s v="23.05.2055"/>
    <x v="13"/>
    <n v="120"/>
    <s v="Rellenados entre el 16 y 20/05/22"/>
    <x v="0"/>
  </r>
  <r>
    <n v="80055492"/>
    <s v="23.05.2055"/>
    <x v="12"/>
    <n v="390"/>
    <s v="Rellenados entre el 16 y 20/05/22"/>
    <x v="0"/>
  </r>
  <r>
    <n v="80055492"/>
    <s v="23.05.2055"/>
    <x v="6"/>
    <n v="30"/>
    <s v="Rellenados entre el 16 y 20/05/22"/>
    <x v="0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n v="80056811"/>
    <s v="07.06.2022"/>
    <x v="0"/>
    <n v="400"/>
    <s v="Rellenado del 23 al 27/5/22"/>
    <x v="0"/>
  </r>
  <r>
    <n v="80056811"/>
    <s v="07.06.2022"/>
    <x v="1"/>
    <n v="1715"/>
    <s v="Rellenado del 23 al 27/5/22"/>
    <x v="1"/>
  </r>
  <r>
    <n v="80056811"/>
    <s v="07.06.2022"/>
    <x v="2"/>
    <n v="720"/>
    <s v="Rellenado del 23 al 27/5/22"/>
    <x v="1"/>
  </r>
  <r>
    <n v="80056811"/>
    <s v="07.06.2022"/>
    <x v="3"/>
    <n v="150"/>
    <s v="Rellenado del 23 al 27/5/22"/>
    <x v="2"/>
  </r>
  <r>
    <n v="80056811"/>
    <s v="07.06.2022"/>
    <x v="3"/>
    <n v="450"/>
    <s v="Rellenado del 23 al 27/5/22"/>
    <x v="1"/>
  </r>
  <r>
    <n v="80056811"/>
    <s v="07.06.2022"/>
    <x v="4"/>
    <n v="200"/>
    <s v="Rellenado del 23 al 27/5/22"/>
    <x v="1"/>
  </r>
  <r>
    <n v="80057053"/>
    <s v="10.06.2022"/>
    <x v="5"/>
    <n v="460"/>
    <s v="Rellenados y batcheos del 30/5/22 al 3/6/22"/>
    <x v="0"/>
  </r>
  <r>
    <n v="80057053"/>
    <s v="10.06.2022"/>
    <x v="6"/>
    <n v="175"/>
    <s v="Rellenados y batcheos del 30/5/22 al 3/6/22"/>
    <x v="0"/>
  </r>
  <r>
    <n v="80057053"/>
    <s v="10.06.2022"/>
    <x v="7"/>
    <n v="60"/>
    <s v="Rellenados y batcheos del 30/5/22 al 3/6/22"/>
    <x v="0"/>
  </r>
  <r>
    <n v="80057053"/>
    <s v="10.06.2022"/>
    <x v="8"/>
    <n v="70"/>
    <s v="Rellenados y batcheos del 30/5/22 al 3/6/22"/>
    <x v="0"/>
  </r>
  <r>
    <n v="80057053"/>
    <s v="10.06.2022"/>
    <x v="9"/>
    <n v="200"/>
    <s v="Rellenados y batcheos del 30/5/22 al 3/6/22"/>
    <x v="1"/>
  </r>
  <r>
    <n v="80057053"/>
    <s v="10.06.2022"/>
    <x v="10"/>
    <n v="200"/>
    <s v="Rellenados y batcheos del 30/5/22 al 3/6/22"/>
    <x v="1"/>
  </r>
  <r>
    <n v="80057149"/>
    <d v="2022-06-14T00:00:00"/>
    <x v="10"/>
    <n v="630"/>
    <s v="Rellenado del 23 al 27/5/22"/>
    <x v="0"/>
  </r>
  <r>
    <n v="80057149"/>
    <d v="2022-06-14T00:00:00"/>
    <x v="6"/>
    <n v="870"/>
    <s v="Entregas del 6 al 10-6-22"/>
    <x v="0"/>
  </r>
  <r>
    <n v="80057149"/>
    <d v="2022-06-14T00:00:00"/>
    <x v="11"/>
    <n v="2150"/>
    <s v="Entregas del 6 al 10-6-22"/>
    <x v="0"/>
  </r>
  <r>
    <n v="80057149"/>
    <d v="2022-06-14T00:00:00"/>
    <x v="11"/>
    <n v="900"/>
    <s v="Entregas del 6 al 10-6-22"/>
    <x v="1"/>
  </r>
  <r>
    <n v="80057149"/>
    <d v="2022-06-14T00:00:00"/>
    <x v="1"/>
    <n v="325"/>
    <s v="Entregas del 6 al 10-6-22"/>
    <x v="1"/>
  </r>
  <r>
    <n v="80057149"/>
    <d v="2022-06-14T00:00:00"/>
    <x v="4"/>
    <n v="160"/>
    <s v="Entregas del 6 al 10-6-22"/>
    <x v="1"/>
  </r>
  <r>
    <n v="80057446"/>
    <d v="2022-06-21T00:00:00"/>
    <x v="0"/>
    <n v="200"/>
    <s v="Entregas del 13 al 17-6-22"/>
    <x v="0"/>
  </r>
  <r>
    <n v="80057446"/>
    <d v="2022-06-21T00:00:00"/>
    <x v="9"/>
    <n v="100"/>
    <s v="Entregas del 13 al 17-6-22"/>
    <x v="1"/>
  </r>
  <r>
    <n v="80057446"/>
    <d v="2022-06-21T00:00:00"/>
    <x v="5"/>
    <n v="460"/>
    <s v="Entregas del 13 al 17-6-22"/>
    <x v="0"/>
  </r>
  <r>
    <n v="80057446"/>
    <d v="2022-06-21T00:00:00"/>
    <x v="6"/>
    <n v="295"/>
    <s v="Entregas del 13 al 17-6-22"/>
    <x v="0"/>
  </r>
  <r>
    <n v="80057446"/>
    <d v="2022-06-21T00:00:00"/>
    <x v="8"/>
    <n v="1665"/>
    <s v="Entregas del 13 al 17-6-22"/>
    <x v="0"/>
  </r>
  <r>
    <n v="80057446"/>
    <d v="2022-06-21T00:00:00"/>
    <x v="12"/>
    <n v="120"/>
    <s v="Entregas del 13 al 17-6-22"/>
    <x v="0"/>
  </r>
  <r>
    <n v="80057446"/>
    <d v="2022-06-21T00:00:00"/>
    <x v="13"/>
    <n v="540"/>
    <s v="Entregas del 13 al 17-6-22"/>
    <x v="0"/>
  </r>
  <r>
    <n v="80057446"/>
    <d v="2022-06-21T00:00:00"/>
    <x v="10"/>
    <n v="130"/>
    <s v="Entregas del 13 al 17-6-22"/>
    <x v="1"/>
  </r>
  <r>
    <n v="80057446"/>
    <d v="2022-06-21T00:00:00"/>
    <x v="14"/>
    <n v="240"/>
    <s v="Entregas del 13 al 17-6-22"/>
    <x v="0"/>
  </r>
  <r>
    <n v="80057446"/>
    <d v="2022-06-21T00:00:00"/>
    <x v="7"/>
    <n v="60"/>
    <s v="Entregas del 13 al 17-6-22"/>
    <x v="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80059034"/>
    <d v="2022-07-08T00:00:00"/>
    <x v="0"/>
    <n v="340"/>
    <s v="Rellenado del 21 al 24-6-22"/>
    <x v="0"/>
  </r>
  <r>
    <n v="80059034"/>
    <d v="2022-07-08T00:00:00"/>
    <x v="1"/>
    <n v="1220"/>
    <s v="Rellenado del 21 al 24-6-22"/>
    <x v="1"/>
  </r>
  <r>
    <n v="80059034"/>
    <d v="2022-07-08T00:00:00"/>
    <x v="2"/>
    <n v="720"/>
    <s v="Rellenado del 21 al 24-6-22"/>
    <x v="1"/>
  </r>
  <r>
    <n v="80059034"/>
    <d v="2022-07-08T00:00:00"/>
    <x v="3"/>
    <n v="200"/>
    <s v="Rellenado del 21 al 24-6-22"/>
    <x v="1"/>
  </r>
  <r>
    <n v="80059035"/>
    <d v="2022-07-08T00:00:00"/>
    <x v="4"/>
    <n v="410"/>
    <s v="Rellenados y batcheos del 27-6 al 1-7-22"/>
    <x v="0"/>
  </r>
  <r>
    <n v="80059035"/>
    <d v="2022-07-08T00:00:00"/>
    <x v="5"/>
    <n v="175"/>
    <s v="Rellenados y batcheos del 27-6 al 1-7-22"/>
    <x v="0"/>
  </r>
  <r>
    <n v="80059035"/>
    <d v="2022-07-08T00:00:00"/>
    <x v="6"/>
    <n v="200"/>
    <s v="Rellenados y batcheos del 27-6 al 1-7-22"/>
    <x v="1"/>
  </r>
  <r>
    <n v="80059035"/>
    <d v="2022-07-08T00:00:00"/>
    <x v="7"/>
    <n v="170"/>
    <s v="Rellenados y batcheos del 27-6 al 1-7-22"/>
    <x v="1"/>
  </r>
  <r>
    <n v="80059035"/>
    <d v="2022-07-08T00:00:00"/>
    <x v="7"/>
    <n v="300"/>
    <s v="Rellenados y batcheos del 27-6 al 1-7-22"/>
    <x v="0"/>
  </r>
  <r>
    <n v="80059035"/>
    <d v="2022-07-08T00:00:00"/>
    <x v="8"/>
    <n v="60"/>
    <s v="Rellenados y batcheos del 27-6 al 1-7-22"/>
    <x v="0"/>
  </r>
  <r>
    <n v="80059183"/>
    <d v="2022-07-13T00:00:00"/>
    <x v="0"/>
    <n v="260"/>
    <s v="Entregas del 4 al 7/7/22"/>
    <x v="0"/>
  </r>
  <r>
    <n v="80059183"/>
    <d v="2022-07-13T00:00:00"/>
    <x v="9"/>
    <n v="200"/>
    <s v="Entregas del 4 al 7/7/22"/>
    <x v="1"/>
  </r>
  <r>
    <n v="80059183"/>
    <d v="2022-07-13T00:00:00"/>
    <x v="10"/>
    <n v="900"/>
    <s v="Entregas del 4 al 7/7/22"/>
    <x v="1"/>
  </r>
  <r>
    <n v="80059183"/>
    <d v="2022-07-13T00:00:00"/>
    <x v="10"/>
    <n v="2050"/>
    <s v="Entregas del 4 al 7/7/22"/>
    <x v="0"/>
  </r>
  <r>
    <n v="80059183"/>
    <d v="2022-07-13T00:00:00"/>
    <x v="1"/>
    <n v="820"/>
    <s v="Entregas del 4 al 7/7/22"/>
    <x v="1"/>
  </r>
  <r>
    <n v="80059183"/>
    <d v="2022-07-13T00:00:00"/>
    <x v="6"/>
    <n v="450"/>
    <s v="Entregas del 4 al 7/7/22"/>
    <x v="1"/>
  </r>
  <r>
    <n v="80059183"/>
    <d v="2022-07-13T00:00:00"/>
    <x v="6"/>
    <n v="150"/>
    <s v="Entregas del 4 al 7/7/22"/>
    <x v="2"/>
  </r>
  <r>
    <n v="80059183"/>
    <d v="2022-07-13T00:00:00"/>
    <x v="3"/>
    <n v="160"/>
    <s v="Entregas del 4 al 7/7/22"/>
    <x v="1"/>
  </r>
  <r>
    <n v="80059183"/>
    <d v="2022-07-13T00:00:00"/>
    <x v="11"/>
    <n v="260"/>
    <s v="Entregas del 4 al 7/7/22"/>
    <x v="0"/>
  </r>
  <r>
    <n v="80059297"/>
    <d v="2022-07-18T00:00:00"/>
    <x v="4"/>
    <n v="460"/>
    <s v="Rellenado y batch del 11 al 15-7-22"/>
    <x v="0"/>
  </r>
  <r>
    <n v="80059297"/>
    <d v="2022-07-18T00:00:00"/>
    <x v="5"/>
    <n v="1095"/>
    <s v="Rellenado y batch del 11 al 15-7-22"/>
    <x v="0"/>
  </r>
  <r>
    <n v="80059297"/>
    <d v="2022-07-18T00:00:00"/>
    <x v="6"/>
    <n v="130"/>
    <s v="Rellenado y batch del 11 al 15-7-22"/>
    <x v="1"/>
  </r>
  <r>
    <n v="80059297"/>
    <d v="2022-07-18T00:00:00"/>
    <x v="11"/>
    <n v="1340"/>
    <s v="Rellenado y batch del 11 al 15-7-22"/>
    <x v="0"/>
  </r>
  <r>
    <n v="80059297"/>
    <d v="2022-07-18T00:00:00"/>
    <x v="12"/>
    <n v="120"/>
    <s v="Rellenado y batch del 11 al 15-7-22"/>
    <x v="0"/>
  </r>
  <r>
    <n v="80059297"/>
    <d v="2022-07-18T00:00:00"/>
    <x v="13"/>
    <n v="490"/>
    <s v="Rellenado y batch del 11 al 15-7-22"/>
    <x v="0"/>
  </r>
  <r>
    <n v="80059297"/>
    <d v="2022-07-18T00:00:00"/>
    <x v="7"/>
    <n v="200"/>
    <s v="Rellenado y batch del 11 al 15-7-22"/>
    <x v="1"/>
  </r>
  <r>
    <n v="80059297"/>
    <d v="2022-07-18T00:00:00"/>
    <x v="7"/>
    <n v="90"/>
    <s v="Rellenado y batch del 11 al 15-7-22"/>
    <x v="0"/>
  </r>
  <r>
    <n v="80059297"/>
    <d v="2022-07-18T00:00:00"/>
    <x v="14"/>
    <n v="200"/>
    <s v="Rellenado y batch del 11 al 15-7-22"/>
    <x v="1"/>
  </r>
  <r>
    <n v="80059297"/>
    <d v="2022-07-18T00:00:00"/>
    <x v="15"/>
    <n v="200"/>
    <s v="Rellenado y batch del 11 al 15-7-22"/>
    <x v="0"/>
  </r>
  <r>
    <n v="80059297"/>
    <d v="2022-07-18T00:00:00"/>
    <x v="16"/>
    <n v="30"/>
    <s v="Rellenado y batch del 11 al 15-7-22"/>
    <x v="0"/>
  </r>
  <r>
    <n v="80059297"/>
    <d v="2022-07-18T00:00:00"/>
    <x v="8"/>
    <n v="60"/>
    <s v="Rellenado y batch del 11 al 15-7-22"/>
    <x v="0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n v="80063427"/>
    <d v="2022-09-08T00:00:00"/>
    <x v="0"/>
    <n v="400"/>
    <s v="Semana del 22 al 26-08-22"/>
    <x v="0"/>
  </r>
  <r>
    <n v="80063427"/>
    <d v="2022-09-08T00:00:00"/>
    <x v="1"/>
    <n v="390"/>
    <s v="Semana del 22 al 26-08-22"/>
    <x v="0"/>
  </r>
  <r>
    <n v="80063427"/>
    <d v="2022-09-08T00:00:00"/>
    <x v="2"/>
    <n v="175"/>
    <s v="Semana del 22 al 26-08-22"/>
    <x v="0"/>
  </r>
  <r>
    <n v="80063427"/>
    <d v="2022-09-08T00:00:00"/>
    <x v="3"/>
    <n v="1885"/>
    <s v="Semana del 22 al 26-08-22"/>
    <x v="1"/>
  </r>
  <r>
    <n v="80063427"/>
    <d v="2022-09-08T00:00:00"/>
    <x v="4"/>
    <n v="720"/>
    <s v="Semana del 22 al 26-08-22"/>
    <x v="1"/>
  </r>
  <r>
    <n v="80063427"/>
    <d v="2022-09-08T00:00:00"/>
    <x v="5"/>
    <n v="200"/>
    <s v="Semana del 22 al 26-08-22"/>
    <x v="1"/>
  </r>
  <r>
    <n v="80063427"/>
    <d v="2022-09-08T00:00:00"/>
    <x v="6"/>
    <n v="500"/>
    <s v="Semana del 22 al 26-08-22"/>
    <x v="1"/>
  </r>
  <r>
    <n v="80063427"/>
    <d v="2022-09-08T00:00:00"/>
    <x v="6"/>
    <n v="300"/>
    <s v="Semana del 22 al 26-08-22"/>
    <x v="2"/>
  </r>
  <r>
    <n v="80063427"/>
    <d v="2022-09-08T00:00:00"/>
    <x v="7"/>
    <n v="170"/>
    <s v="Semana del 22 al 26-08-22"/>
    <x v="1"/>
  </r>
  <r>
    <n v="80063427"/>
    <d v="2022-09-08T00:00:00"/>
    <x v="7"/>
    <n v="360"/>
    <s v="Semana del 22 al 26-08-22"/>
    <x v="0"/>
  </r>
  <r>
    <n v="80063427"/>
    <d v="2022-09-08T00:00:00"/>
    <x v="8"/>
    <n v="30"/>
    <s v="Semana del 22 al 26-08-22"/>
    <x v="0"/>
  </r>
  <r>
    <n v="80063429"/>
    <d v="2022-09-08T00:00:00"/>
    <x v="9"/>
    <n v="200"/>
    <s v="Semana del 29-8 al 02-09-22"/>
    <x v="1"/>
  </r>
  <r>
    <n v="80063429"/>
    <d v="2022-09-08T00:00:00"/>
    <x v="10"/>
    <n v="182"/>
    <s v="Semana del 29-8 al 02-09-22"/>
    <x v="0"/>
  </r>
  <r>
    <n v="80063429"/>
    <d v="2022-09-08T00:00:00"/>
    <x v="6"/>
    <n v="2366"/>
    <s v="Semana del 29-8 al 02-09-22"/>
    <x v="1"/>
  </r>
  <r>
    <n v="80063429"/>
    <d v="2022-09-08T00:00:00"/>
    <x v="7"/>
    <n v="100"/>
    <s v="Semana del 29-8 al 02-09-22"/>
    <x v="1"/>
  </r>
  <r>
    <n v="80063734"/>
    <d v="2022-09-15T00:00:00"/>
    <x v="0"/>
    <n v="200"/>
    <s v="Semana del 5 al 9-9-22"/>
    <x v="0"/>
  </r>
  <r>
    <n v="80063734"/>
    <d v="2022-09-15T00:00:00"/>
    <x v="1"/>
    <n v="460"/>
    <s v="Semana del 5 al 9-9-22"/>
    <x v="0"/>
  </r>
  <r>
    <n v="80063734"/>
    <d v="2022-09-15T00:00:00"/>
    <x v="2"/>
    <n v="295"/>
    <s v="Semana del 5 al 9-9-22"/>
    <x v="0"/>
  </r>
  <r>
    <n v="80063734"/>
    <d v="2022-09-15T00:00:00"/>
    <x v="11"/>
    <n v="2800"/>
    <s v="Semana del 5 al 9-9-22"/>
    <x v="0"/>
  </r>
  <r>
    <n v="80063734"/>
    <d v="2022-09-15T00:00:00"/>
    <x v="12"/>
    <n v="450"/>
    <s v="Semana del 5 al 9-9-22"/>
    <x v="1"/>
  </r>
  <r>
    <n v="80063734"/>
    <d v="2022-09-15T00:00:00"/>
    <x v="12"/>
    <n v="150"/>
    <s v="Semana del 5 al 9-9-22"/>
    <x v="2"/>
  </r>
  <r>
    <n v="80063734"/>
    <d v="2022-09-15T00:00:00"/>
    <x v="5"/>
    <n v="160"/>
    <s v="Semana del 5 al 9-9-22"/>
    <x v="1"/>
  </r>
  <r>
    <n v="80063734"/>
    <d v="2022-09-15T00:00:00"/>
    <x v="7"/>
    <n v="130"/>
    <s v="Semana del 5 al 9-9-22"/>
    <x v="0"/>
  </r>
  <r>
    <n v="80063734"/>
    <d v="2022-09-15T00:00:00"/>
    <x v="13"/>
    <n v="200"/>
    <s v="Semana del 5 al 9-9-22"/>
    <x v="1"/>
  </r>
  <r>
    <n v="80063734"/>
    <d v="2022-09-15T00:00:00"/>
    <x v="8"/>
    <n v="30"/>
    <s v="Semana del 5 al 9-9-22"/>
    <x v="0"/>
  </r>
  <r>
    <n v="80064146"/>
    <d v="2022-09-21T00:00:00"/>
    <x v="2"/>
    <n v="960"/>
    <s v="Del 12-9 al 20-9-22"/>
    <x v="0"/>
  </r>
  <r>
    <n v="80064146"/>
    <d v="2022-09-21T00:00:00"/>
    <x v="3"/>
    <n v="310"/>
    <s v="Del 12-9 al 20-9-22"/>
    <x v="1"/>
  </r>
  <r>
    <n v="80064146"/>
    <d v="2022-09-21T00:00:00"/>
    <x v="10"/>
    <n v="1685"/>
    <s v="Del 12-9 al 20-9-22"/>
    <x v="0"/>
  </r>
  <r>
    <n v="80064146"/>
    <d v="2022-09-21T00:00:00"/>
    <x v="14"/>
    <n v="120"/>
    <s v="Del 12-9 al 20-9-22"/>
    <x v="0"/>
  </r>
  <r>
    <n v="80064146"/>
    <d v="2022-09-21T00:00:00"/>
    <x v="15"/>
    <n v="390"/>
    <s v="Del 12-9 al 20-9-22"/>
    <x v="0"/>
  </r>
  <r>
    <n v="80064146"/>
    <d v="2022-09-21T00:00:00"/>
    <x v="6"/>
    <n v="590"/>
    <s v="Del 12-9 al 20-9-22"/>
    <x v="1"/>
  </r>
  <r>
    <n v="80064146"/>
    <d v="2022-09-21T00:00:00"/>
    <x v="7"/>
    <n v="100"/>
    <s v="Del 12-9 al 20-9-22"/>
    <x v="0"/>
  </r>
  <r>
    <n v="80064152"/>
    <d v="2022-09-21T00:00:00"/>
    <x v="6"/>
    <n v="200"/>
    <s v="14-9-22 Dos Cerritos"/>
    <x v="2"/>
  </r>
  <r>
    <s v="55-0001735"/>
    <d v="2022-09-02T00:00:00"/>
    <x v="16"/>
    <n v="150"/>
    <s v="31-8-22 MA119"/>
    <x v="0"/>
  </r>
  <r>
    <n v="80064154"/>
    <d v="2022-09-21T00:00:00"/>
    <x v="9"/>
    <n v="100"/>
    <d v="2022-09-14T00:00:00"/>
    <x v="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80065013"/>
    <s v="30.09.2022"/>
    <x v="0"/>
    <n v="340"/>
    <s v="Entregas del 21 al 23-09-22"/>
    <x v="0"/>
  </r>
  <r>
    <n v="80065013"/>
    <s v="30.09.2022"/>
    <x v="1"/>
    <n v="460"/>
    <s v="Entregas del 21 al 23-09-22"/>
    <x v="0"/>
  </r>
  <r>
    <n v="80065013"/>
    <s v="30.09.2022"/>
    <x v="2"/>
    <n v="175"/>
    <s v="Entregas del 21 al 23-09-22"/>
    <x v="0"/>
  </r>
  <r>
    <n v="80065013"/>
    <s v="30.09.2022"/>
    <x v="3"/>
    <n v="1450"/>
    <s v="Entregas del 21 al 23-09-22"/>
    <x v="1"/>
  </r>
  <r>
    <n v="80065013"/>
    <s v="30.09.2022"/>
    <x v="4"/>
    <n v="400"/>
    <s v="Entregas del 21 al 23-09-22"/>
    <x v="1"/>
  </r>
  <r>
    <n v="80065013"/>
    <s v="30.09.2022"/>
    <x v="5"/>
    <n v="170"/>
    <s v="Entregas del 21 al 23-09-22"/>
    <x v="1"/>
  </r>
  <r>
    <n v="80065013"/>
    <s v="30.09.2022"/>
    <x v="6"/>
    <n v="300"/>
    <s v="Entregas del 21 al 23-09-22"/>
    <x v="2"/>
  </r>
  <r>
    <n v="80065013"/>
    <s v="30.09.2022"/>
    <x v="7"/>
    <n v="30"/>
    <s v="Entregas del 21 al 23-09-22"/>
    <x v="0"/>
  </r>
  <r>
    <s v="55-1741"/>
    <s v="28.09.2022"/>
    <x v="8"/>
    <n v="150"/>
    <d v="2022-09-28T00:00:00"/>
    <x v="0"/>
  </r>
  <r>
    <n v="80066093"/>
    <s v="19.10.2022"/>
    <x v="9"/>
    <n v="200"/>
    <s v="Del 26 al 30-9-22"/>
    <x v="1"/>
  </r>
  <r>
    <n v="80066093"/>
    <s v="19.10.2022"/>
    <x v="10"/>
    <n v="900"/>
    <s v="Del 26 al 30-9-22"/>
    <x v="1"/>
  </r>
  <r>
    <n v="80066093"/>
    <s v="19.10.2022"/>
    <x v="4"/>
    <n v="320"/>
    <s v="Del 26 al 30-9-22"/>
    <x v="1"/>
  </r>
  <r>
    <n v="80066093"/>
    <s v="19.10.2022"/>
    <x v="11"/>
    <n v="450"/>
    <s v="Del 26 al 30-9-22"/>
    <x v="1"/>
  </r>
  <r>
    <n v="80066093"/>
    <s v="19.10.2022"/>
    <x v="6"/>
    <n v="2285"/>
    <s v="Del 26 al 30-9-22"/>
    <x v="1"/>
  </r>
  <r>
    <n v="80066093"/>
    <s v="19.10.2022"/>
    <x v="12"/>
    <n v="530"/>
    <s v="Del 26 al 30-9-22"/>
    <x v="0"/>
  </r>
  <r>
    <n v="80066097"/>
    <s v="19.10.2022"/>
    <x v="0"/>
    <n v="260"/>
    <s v="Del 03 al 07-10-22"/>
    <x v="0"/>
  </r>
  <r>
    <n v="80066097"/>
    <s v="19.10.2022"/>
    <x v="1"/>
    <n v="460"/>
    <s v="Del 03 al 07-10-22"/>
    <x v="0"/>
  </r>
  <r>
    <n v="80066097"/>
    <s v="19.10.2022"/>
    <x v="2"/>
    <n v="295"/>
    <s v="Del 03 al 07-10-22"/>
    <x v="0"/>
  </r>
  <r>
    <n v="80066097"/>
    <s v="19.10.2022"/>
    <x v="10"/>
    <n v="1880"/>
    <s v="Del 03 al 07-10-22"/>
    <x v="0"/>
  </r>
  <r>
    <n v="80066097"/>
    <s v="19.10.2022"/>
    <x v="3"/>
    <n v="590"/>
    <s v="Del 03 al 07-10-22"/>
    <x v="1"/>
  </r>
  <r>
    <n v="80066097"/>
    <s v="19.10.2022"/>
    <x v="5"/>
    <n v="190"/>
    <s v="Del 03 al 07-10-22"/>
    <x v="1"/>
  </r>
  <r>
    <n v="80066097"/>
    <s v="19.10.2022"/>
    <x v="13"/>
    <n v="610"/>
    <s v="Del 03 al 07-10-22"/>
    <x v="0"/>
  </r>
  <r>
    <n v="80066097"/>
    <s v="19.10.2022"/>
    <x v="7"/>
    <n v="30"/>
    <s v="Del 03 al 07-10-22"/>
    <x v="0"/>
  </r>
  <r>
    <n v="80066099"/>
    <s v="19.10.2022"/>
    <x v="9"/>
    <n v="100"/>
    <s v="Del 11 al 13-10-22"/>
    <x v="1"/>
  </r>
  <r>
    <n v="80066099"/>
    <s v="19.10.2022"/>
    <x v="2"/>
    <n v="940"/>
    <s v="Del 11 al 13-10-22"/>
    <x v="0"/>
  </r>
  <r>
    <n v="80066099"/>
    <s v="19.10.2022"/>
    <x v="13"/>
    <n v="990"/>
    <s v="Del 11 al 13-10-22"/>
    <x v="0"/>
  </r>
  <r>
    <n v="80066099"/>
    <s v="19.10.2022"/>
    <x v="14"/>
    <n v="120"/>
    <s v="Del 11 al 13-10-22"/>
    <x v="0"/>
  </r>
  <r>
    <n v="80066099"/>
    <s v="19.10.2022"/>
    <x v="6"/>
    <n v="4030"/>
    <s v="Del 11 al 13-10-22"/>
    <x v="1"/>
  </r>
  <r>
    <n v="80066276"/>
    <s v="21.10.2022"/>
    <x v="1"/>
    <n v="460"/>
    <s v="Del 17 al 20-10-22"/>
    <x v="0"/>
  </r>
  <r>
    <n v="80066276"/>
    <s v="21.10.2022"/>
    <x v="2"/>
    <n v="295"/>
    <s v="Del 17 al 20-10-22"/>
    <x v="0"/>
  </r>
  <r>
    <n v="80066276"/>
    <s v="21.10.2022"/>
    <x v="11"/>
    <n v="150"/>
    <s v="Del 17 al 20-10-22"/>
    <x v="2"/>
  </r>
  <r>
    <n v="80066276"/>
    <s v="21.10.2022"/>
    <x v="15"/>
    <n v="510"/>
    <s v="Del 17 al 20-10-22"/>
    <x v="0"/>
  </r>
  <r>
    <n v="80066276"/>
    <s v="21.10.2022"/>
    <x v="7"/>
    <n v="30"/>
    <s v="Del 17 al 20-10-22"/>
    <x v="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s v="55-001749"/>
    <s v="03.11.2022"/>
    <x v="0"/>
    <n v="150"/>
    <s v="Rellenado 03-11-22"/>
    <x v="0"/>
  </r>
  <r>
    <n v="80067637"/>
    <s v="07.11.2022"/>
    <x v="1"/>
    <n v="320"/>
    <s v="Rellenados y batch entre el 21-10 y 28-10-22"/>
    <x v="0"/>
  </r>
  <r>
    <n v="80067637"/>
    <s v="07.11.2022"/>
    <x v="2"/>
    <n v="300"/>
    <s v="Rellenados y batch entre el 21-10 y 28-10-22"/>
    <x v="1"/>
  </r>
  <r>
    <n v="80067637"/>
    <s v="07.11.2022"/>
    <x v="3"/>
    <n v="900"/>
    <s v="Rellenados y batch entre el 21-10 y 28-10-22"/>
    <x v="1"/>
  </r>
  <r>
    <n v="80067637"/>
    <s v="07.11.2022"/>
    <x v="4"/>
    <n v="1450"/>
    <s v="Rellenados y batch entre el 21-10 y 28-10-22"/>
    <x v="1"/>
  </r>
  <r>
    <n v="80067637"/>
    <s v="07.11.2022"/>
    <x v="5"/>
    <n v="720"/>
    <s v="Rellenados y batch entre el 21-10 y 28-10-22"/>
    <x v="1"/>
  </r>
  <r>
    <n v="80067637"/>
    <s v="07.11.2022"/>
    <x v="6"/>
    <n v="450"/>
    <s v="Rellenados y batch entre el 21-10 y 28-10-22"/>
    <x v="1"/>
  </r>
  <r>
    <n v="80067637"/>
    <s v="07.11.2022"/>
    <x v="7"/>
    <n v="200"/>
    <s v="Rellenados y batch entre el 21-10 y 28-10-22"/>
    <x v="1"/>
  </r>
  <r>
    <n v="80067637"/>
    <s v="07.11.2022"/>
    <x v="8"/>
    <n v="105"/>
    <s v="Rellenados y batch entre el 21-10 y 28-10-22"/>
    <x v="0"/>
  </r>
  <r>
    <n v="80067637"/>
    <s v="07.11.2022"/>
    <x v="9"/>
    <n v="2180"/>
    <s v="Rellenados y batch entre el 21-10 y 28-10-22"/>
    <x v="1"/>
  </r>
  <r>
    <n v="80067637"/>
    <s v="07.11.2022"/>
    <x v="9"/>
    <n v="300"/>
    <s v="Rellenados y batch entre el 21-10 y 28-10-22"/>
    <x v="2"/>
  </r>
  <r>
    <n v="80067637"/>
    <s v="07.11.2022"/>
    <x v="10"/>
    <n v="390"/>
    <s v="Rellenados y batch entre el 21-10 y 28-10-22"/>
    <x v="0"/>
  </r>
  <r>
    <n v="80067637"/>
    <s v="07.11.2022"/>
    <x v="11"/>
    <n v="250"/>
    <s v="Rellenados y batch entre el 21-10 y 28-10-22"/>
    <x v="1"/>
  </r>
  <r>
    <n v="80067870"/>
    <s v="10.11.2022"/>
    <x v="12"/>
    <n v="500"/>
    <s v="Semana del 31/10 al 04-10-22"/>
    <x v="0"/>
  </r>
  <r>
    <n v="80067870"/>
    <s v="10.11.2022"/>
    <x v="13"/>
    <n v="295"/>
    <s v="Semana del 31/10 al 04-10-22"/>
    <x v="0"/>
  </r>
  <r>
    <n v="80067870"/>
    <s v="10.11.2022"/>
    <x v="3"/>
    <n v="1590"/>
    <s v="Semana del 31/10 al 04-10-22"/>
    <x v="0"/>
  </r>
  <r>
    <n v="80067870"/>
    <s v="10.11.2022"/>
    <x v="4"/>
    <n v="717"/>
    <s v="Semana del 31/10 al 04-10-22"/>
    <x v="1"/>
  </r>
  <r>
    <n v="80067870"/>
    <s v="10.11.2022"/>
    <x v="8"/>
    <n v="525"/>
    <s v="Semana del 31/10 al 04-10-22"/>
    <x v="0"/>
  </r>
  <r>
    <n v="80067870"/>
    <s v="10.11.2022"/>
    <x v="9"/>
    <n v="2000"/>
    <s v="Semana del 31/10 al 04-10-22"/>
    <x v="1"/>
  </r>
  <r>
    <n v="80067870"/>
    <s v="10.11.2022"/>
    <x v="14"/>
    <n v="30"/>
    <s v="Semana del 31/10 al 04-10-22"/>
    <x v="0"/>
  </r>
  <r>
    <n v="80068628"/>
    <s v="23.11.2022"/>
    <x v="1"/>
    <n v="280"/>
    <s v="Entregas del 7 al 11/11/22"/>
    <x v="0"/>
  </r>
  <r>
    <n v="80068628"/>
    <s v="23.11.2022"/>
    <x v="2"/>
    <n v="100"/>
    <s v="Entregas del 7 al 11/11/22"/>
    <x v="1"/>
  </r>
  <r>
    <n v="80068628"/>
    <s v="23.11.2022"/>
    <x v="13"/>
    <n v="980"/>
    <s v="Entregas del 7 al 11/11/22"/>
    <x v="0"/>
  </r>
  <r>
    <n v="80068628"/>
    <s v="23.11.2022"/>
    <x v="6"/>
    <n v="150"/>
    <s v="Entregas del 7 al 11/11/22"/>
    <x v="2"/>
  </r>
  <r>
    <n v="80068628"/>
    <s v="23.11.2022"/>
    <x v="7"/>
    <n v="160"/>
    <s v="Entregas del 7 al 11/11/22"/>
    <x v="1"/>
  </r>
  <r>
    <n v="80068628"/>
    <s v="23.11.2022"/>
    <x v="8"/>
    <n v="1160"/>
    <s v="Entregas del 7 al 11/11/22"/>
    <x v="0"/>
  </r>
  <r>
    <n v="80068628"/>
    <s v="23.11.2022"/>
    <x v="15"/>
    <n v="120"/>
    <s v="Entregas del 7 al 11/11/22"/>
    <x v="0"/>
  </r>
  <r>
    <n v="80068628"/>
    <s v="23.11.2022"/>
    <x v="16"/>
    <n v="370"/>
    <s v="Entregas del 7 al 11/11/22"/>
    <x v="0"/>
  </r>
  <r>
    <n v="80068628"/>
    <s v="23.11.2022"/>
    <x v="9"/>
    <n v="2182"/>
    <s v="Entregas del 7 al 11/11/22"/>
    <x v="1"/>
  </r>
  <r>
    <n v="80068628"/>
    <s v="23.11.2022"/>
    <x v="9"/>
    <n v="250"/>
    <s v="Entregas del 7 al 11/11/22"/>
    <x v="2"/>
  </r>
  <r>
    <n v="80068628"/>
    <s v="23.11.2022"/>
    <x v="10"/>
    <n v="120"/>
    <s v="Entregas del 7 al 11/11/22"/>
    <x v="0"/>
  </r>
  <r>
    <n v="80068302"/>
    <s v="18.11.2022"/>
    <x v="12"/>
    <n v="420"/>
    <s v="Entregas del 14 al 18/11/22"/>
    <x v="0"/>
  </r>
  <r>
    <n v="80068302"/>
    <s v="18.11.2022"/>
    <x v="13"/>
    <n v="295"/>
    <s v="Entregas del 14 al 18/11/22"/>
    <x v="0"/>
  </r>
  <r>
    <n v="80068302"/>
    <s v="18.11.2022"/>
    <x v="3"/>
    <n v="230"/>
    <s v="Entregas del 14 al 18/11/22"/>
    <x v="0"/>
  </r>
  <r>
    <n v="80068302"/>
    <s v="18.11.2022"/>
    <x v="14"/>
    <n v="30"/>
    <s v="Entregas del 14 al 18/11/22"/>
    <x v="0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80070195"/>
    <s v="16.12.2022"/>
    <x v="0"/>
    <n v="400"/>
    <s v="Del 21 al 25-11-22"/>
    <x v="0"/>
  </r>
  <r>
    <n v="80070195"/>
    <s v="16.12.2022"/>
    <x v="1"/>
    <n v="200"/>
    <s v="Del 21 al 25-11-22"/>
    <x v="1"/>
  </r>
  <r>
    <n v="80070195"/>
    <s v="16.12.2022"/>
    <x v="2"/>
    <n v="1615"/>
    <s v="Del 21 al 25-11-22"/>
    <x v="1"/>
  </r>
  <r>
    <n v="80070195"/>
    <s v="16.12.2022"/>
    <x v="3"/>
    <n v="720"/>
    <s v="Del 21 al 25-11-22"/>
    <x v="1"/>
  </r>
  <r>
    <n v="80070195"/>
    <s v="16.12.2022"/>
    <x v="4"/>
    <n v="200"/>
    <s v="Del 21 al 25-11-22"/>
    <x v="1"/>
  </r>
  <r>
    <s v="  -"/>
    <s v="24.11.2022."/>
    <x v="5"/>
    <n v="-650"/>
    <s v="24-11 Se retira de Col B y Col PMA"/>
    <x v="0"/>
  </r>
  <r>
    <n v="80070195"/>
    <s v="16.12.2022"/>
    <x v="6"/>
    <n v="1160"/>
    <s v="Del 21 al 25-11-22"/>
    <x v="1"/>
  </r>
  <r>
    <n v="80070195"/>
    <s v="16.12.2022"/>
    <x v="6"/>
    <n v="420"/>
    <s v="Del 21 al 25-11-22"/>
    <x v="2"/>
  </r>
  <r>
    <n v="80070195"/>
    <s v="16.12.2022"/>
    <x v="5"/>
    <n v="925"/>
    <s v="Del 21 al 25-11-22 (se agrega IC 7016 pero es IC 220 para cobrar)"/>
    <x v="0"/>
  </r>
  <r>
    <n v="80070195"/>
    <s v="16.12.2022"/>
    <x v="7"/>
    <n v="100"/>
    <s v="Del 21 al 25-11-22"/>
    <x v="0"/>
  </r>
  <r>
    <n v="80070199"/>
    <s v="16.12.2022"/>
    <x v="8"/>
    <n v="460"/>
    <s v="Del 28/11 al 02-12-22"/>
    <x v="0"/>
  </r>
  <r>
    <n v="80070199"/>
    <s v="16.12.2022"/>
    <x v="9"/>
    <n v="295"/>
    <s v="Del 28/11 al 02-12-22"/>
    <x v="0"/>
  </r>
  <r>
    <n v="80070199"/>
    <s v="16.12.2022"/>
    <x v="10"/>
    <n v="900"/>
    <s v="Del 28/11 al 02-12-22"/>
    <x v="1"/>
  </r>
  <r>
    <n v="80070199"/>
    <s v="16.12.2022"/>
    <x v="11"/>
    <n v="350"/>
    <s v="Del 28/11 al 02-12-22"/>
    <x v="1"/>
  </r>
  <r>
    <n v="80070199"/>
    <s v="16.12.2022"/>
    <x v="5"/>
    <n v="155"/>
    <s v="Del 28/11 al 02-12-22"/>
    <x v="0"/>
  </r>
  <r>
    <n v="80070199"/>
    <s v="16.12.2022"/>
    <x v="12"/>
    <n v="120"/>
    <s v="Del 28/11 al 02-12-22"/>
    <x v="0"/>
  </r>
  <r>
    <n v="80070199"/>
    <s v="16.12.2022"/>
    <x v="6"/>
    <n v="1550"/>
    <s v="Del 28/11 al 02-12-22"/>
    <x v="1"/>
  </r>
  <r>
    <n v="80070199"/>
    <s v="16.12.2022"/>
    <x v="7"/>
    <n v="390"/>
    <s v="Del 28/11 al 02-12-22"/>
    <x v="0"/>
  </r>
  <r>
    <n v="80070199"/>
    <s v="16.12.2022"/>
    <x v="13"/>
    <n v="30"/>
    <s v="Del 28/11 al 02-12-22"/>
    <x v="0"/>
  </r>
  <r>
    <s v="55-01761"/>
    <s v="28.11.2022"/>
    <x v="14"/>
    <n v="150"/>
    <s v="MA 119 28-11-22"/>
    <x v="0"/>
  </r>
  <r>
    <n v="80070204"/>
    <s v="16.12.2022"/>
    <x v="10"/>
    <n v="1740"/>
    <s v="Del 05 al 09-12-22"/>
    <x v="0"/>
  </r>
  <r>
    <n v="80070204"/>
    <s v="16.12.2022"/>
    <x v="2"/>
    <n v="725"/>
    <s v="Del 05 al 09-12-22"/>
    <x v="1"/>
  </r>
  <r>
    <n v="80070204"/>
    <s v="16.12.2022"/>
    <x v="5"/>
    <n v="70"/>
    <s v="Del 05 al 09-12-22"/>
    <x v="0"/>
  </r>
  <r>
    <n v="80070204"/>
    <s v="16.12.2022"/>
    <x v="6"/>
    <n v="1100"/>
    <s v="Del 05 al 09-12-22"/>
    <x v="1"/>
  </r>
  <r>
    <n v="80070383"/>
    <s v="20.12.2022"/>
    <x v="0"/>
    <n v="200"/>
    <s v="Del 12 al 20-12-22"/>
    <x v="0"/>
  </r>
  <r>
    <n v="80070383"/>
    <s v="20.12.2022"/>
    <x v="1"/>
    <n v="100"/>
    <s v="Del 12 al 20-12-22"/>
    <x v="1"/>
  </r>
  <r>
    <n v="80070383"/>
    <s v="20.12.2022"/>
    <x v="8"/>
    <n v="460"/>
    <s v="Del 12 al 20-12-22"/>
    <x v="0"/>
  </r>
  <r>
    <n v="80070383"/>
    <s v="20.12.2022"/>
    <x v="9"/>
    <n v="1235"/>
    <s v="Del 12 al 20-12-22"/>
    <x v="0"/>
  </r>
  <r>
    <n v="80070383"/>
    <s v="20.12.2022"/>
    <x v="10"/>
    <n v="180"/>
    <s v="Del 12 al 20-12-22"/>
    <x v="0"/>
  </r>
  <r>
    <n v="80070383"/>
    <s v="20.12.2022"/>
    <x v="11"/>
    <n v="100"/>
    <s v="Del 12 al 20-12-22"/>
    <x v="1"/>
  </r>
  <r>
    <n v="80070383"/>
    <s v="20.12.2022"/>
    <x v="11"/>
    <n v="150"/>
    <s v="Del 12 al 20-12-22"/>
    <x v="2"/>
  </r>
  <r>
    <n v="80070383"/>
    <s v="20.12.2022"/>
    <x v="4"/>
    <n v="160"/>
    <s v="Del 12 al 20-12-22"/>
    <x v="1"/>
  </r>
  <r>
    <n v="80070383"/>
    <s v="20.12.2022"/>
    <x v="5"/>
    <n v="1100"/>
    <s v="Del 12 al 20-12-22"/>
    <x v="0"/>
  </r>
  <r>
    <n v="80070383"/>
    <s v="20.12.2022"/>
    <x v="15"/>
    <n v="510"/>
    <s v="Del 12 al 20-12-22"/>
    <x v="0"/>
  </r>
  <r>
    <n v="80070383"/>
    <s v="20.12.2022"/>
    <x v="6"/>
    <n v="1600"/>
    <s v="Del 12 al 20-12-22"/>
    <x v="1"/>
  </r>
  <r>
    <n v="80070383"/>
    <s v="20.12.2022"/>
    <x v="6"/>
    <n v="40"/>
    <s v="Del 12 al 20-12-22"/>
    <x v="2"/>
  </r>
  <r>
    <n v="80070383"/>
    <s v="20.12.2022"/>
    <x v="5"/>
    <n v="510"/>
    <s v="Del 12 al 20-12-22 (se agrega IC 7016 pero se considera IC 220 para cobrar)"/>
    <x v="0"/>
  </r>
  <r>
    <n v="80070383"/>
    <s v="20.12.2022"/>
    <x v="13"/>
    <n v="30"/>
    <s v="Del 12 al 20-12-22"/>
    <x v="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80071916"/>
    <d v="2023-01-04T00:00:00"/>
    <x v="0"/>
    <n v="360"/>
    <s v="DEL 21 AL 23-12-22"/>
    <x v="0"/>
  </r>
  <r>
    <n v="80071916"/>
    <d v="2023-01-04T00:00:00"/>
    <x v="1"/>
    <n v="1655"/>
    <s v="DEL 21 AL 23-12-22"/>
    <x v="1"/>
  </r>
  <r>
    <n v="80071916"/>
    <d v="2023-01-04T00:00:00"/>
    <x v="2"/>
    <n v="720"/>
    <s v="DEL 21 AL 23-12-22"/>
    <x v="1"/>
  </r>
  <r>
    <n v="80071916"/>
    <d v="2023-01-04T00:00:00"/>
    <x v="3"/>
    <n v="150"/>
    <s v="DEL 21 AL 23-12-22"/>
    <x v="2"/>
  </r>
  <r>
    <n v="80071916"/>
    <d v="2023-01-04T00:00:00"/>
    <x v="4"/>
    <n v="3570"/>
    <s v="DEL 21 AL 23-12-22"/>
    <x v="1"/>
  </r>
  <r>
    <n v="80071916"/>
    <d v="2023-01-04T00:00:00"/>
    <x v="4"/>
    <n v="180"/>
    <s v="DEL 21 AL 23-12-22"/>
    <x v="2"/>
  </r>
  <r>
    <n v="80071916"/>
    <d v="2023-01-04T00:00:00"/>
    <x v="5"/>
    <n v="120"/>
    <s v="DEL 21 AL 23-12-22"/>
    <x v="0"/>
  </r>
  <r>
    <n v="80071923"/>
    <d v="2023-01-04T00:00:00"/>
    <x v="6"/>
    <n v="200"/>
    <s v="DEL 26 AL 30-12-22"/>
    <x v="1"/>
  </r>
  <r>
    <n v="80071923"/>
    <d v="2023-01-04T00:00:00"/>
    <x v="7"/>
    <n v="415"/>
    <s v="DEL 26 AL 30-12-22"/>
    <x v="0"/>
  </r>
  <r>
    <n v="80071923"/>
    <d v="2023-01-04T00:00:00"/>
    <x v="8"/>
    <n v="295"/>
    <s v="DEL 26 AL 30-12-22"/>
    <x v="0"/>
  </r>
  <r>
    <n v="80071923"/>
    <d v="2023-01-04T00:00:00"/>
    <x v="9"/>
    <n v="190"/>
    <s v="DEL 26 AL 30-12-22"/>
    <x v="1"/>
  </r>
  <r>
    <n v="80071923"/>
    <d v="2023-01-04T00:00:00"/>
    <x v="10"/>
    <n v="195"/>
    <s v="DEL 26 AL 30-12-22"/>
    <x v="0"/>
  </r>
  <r>
    <n v="80071923"/>
    <d v="2023-01-04T00:00:00"/>
    <x v="4"/>
    <n v="1540"/>
    <s v="DEL 26 AL 30-12-22"/>
    <x v="1"/>
  </r>
  <r>
    <n v="80071923"/>
    <d v="2023-01-04T00:00:00"/>
    <x v="10"/>
    <n v="330"/>
    <s v="DEL 26 AL 30-12-22 se agrega IC7016, factura IC220"/>
    <x v="0"/>
  </r>
  <r>
    <n v="80071923"/>
    <d v="2023-01-04T00:00:00"/>
    <x v="5"/>
    <n v="390"/>
    <s v="DEL 26 AL 30-12-22"/>
    <x v="0"/>
  </r>
  <r>
    <n v="80071923"/>
    <d v="2023-01-04T00:00:00"/>
    <x v="11"/>
    <n v="30"/>
    <s v="DEL 26 AL 30-12-22"/>
    <x v="0"/>
  </r>
  <r>
    <s v="55-1764"/>
    <d v="2023-12-30T00:00:00"/>
    <x v="12"/>
    <n v="150"/>
    <s v="DEL 26 AL 30-12-22"/>
    <x v="0"/>
  </r>
  <r>
    <n v="80072141"/>
    <d v="2023-01-09T00:00:00"/>
    <x v="0"/>
    <n v="240"/>
    <s v="DEL 2 AL 06-01-23"/>
    <x v="0"/>
  </r>
  <r>
    <n v="80072141"/>
    <d v="2023-01-09T00:00:00"/>
    <x v="13"/>
    <n v="900"/>
    <s v="DEL 2 AL 06-01-23"/>
    <x v="1"/>
  </r>
  <r>
    <n v="80072141"/>
    <d v="2023-01-09T00:00:00"/>
    <x v="13"/>
    <n v="1880"/>
    <s v="DEL 2 AL 06-01-23"/>
    <x v="0"/>
  </r>
  <r>
    <n v="80072141"/>
    <d v="2023-01-09T00:00:00"/>
    <x v="1"/>
    <n v="685"/>
    <s v="DEL 2 AL 06-01-23"/>
    <x v="1"/>
  </r>
  <r>
    <n v="80072141"/>
    <d v="2023-01-09T00:00:00"/>
    <x v="3"/>
    <n v="450"/>
    <s v="DEL 2 AL 06-01-23"/>
    <x v="1"/>
  </r>
  <r>
    <n v="80072141"/>
    <d v="2023-01-09T00:00:00"/>
    <x v="14"/>
    <n v="120"/>
    <s v="DEL 2 AL 06-01-23"/>
    <x v="0"/>
  </r>
  <r>
    <n v="80072141"/>
    <d v="2023-01-09T00:00:00"/>
    <x v="4"/>
    <n v="1140"/>
    <s v="DEL 2 AL 06-01-23"/>
    <x v="1"/>
  </r>
  <r>
    <n v="80072141"/>
    <d v="2023-01-09T00:00:00"/>
    <x v="5"/>
    <n v="120"/>
    <s v="DEL 2 AL 06-01-23"/>
    <x v="0"/>
  </r>
  <r>
    <n v="80072355"/>
    <d v="2023-01-13T00:00:00"/>
    <x v="7"/>
    <n v="460"/>
    <s v="DEL 2 AL 6-1-23"/>
    <x v="0"/>
  </r>
  <r>
    <n v="80072355"/>
    <d v="2023-01-13T00:00:00"/>
    <x v="8"/>
    <n v="1265"/>
    <s v="DEL 2 AL 6-1-23"/>
    <x v="0"/>
  </r>
  <r>
    <n v="80072355"/>
    <d v="2023-01-13T00:00:00"/>
    <x v="9"/>
    <n v="170"/>
    <s v="DEL 2 AL 6-1-23"/>
    <x v="1"/>
  </r>
  <r>
    <n v="80072355"/>
    <d v="2023-01-13T00:00:00"/>
    <x v="4"/>
    <n v="620"/>
    <s v="DEL 2 AL 6-1-23"/>
    <x v="1"/>
  </r>
  <r>
    <n v="80072355"/>
    <d v="2023-01-13T00:00:00"/>
    <x v="4"/>
    <n v="60"/>
    <s v="DEL 2 AL 6-1-23"/>
    <x v="2"/>
  </r>
  <r>
    <n v="80072355"/>
    <d v="2023-01-13T00:00:00"/>
    <x v="11"/>
    <n v="30"/>
    <s v="DEL 2 AL 6-1-23"/>
    <x v="0"/>
  </r>
  <r>
    <n v="80072677"/>
    <d v="2023-01-20T00:00:00"/>
    <x v="6"/>
    <n v="100"/>
    <s v="DEL 16 AL 10-1-23"/>
    <x v="1"/>
  </r>
  <r>
    <n v="80072677"/>
    <d v="2023-01-20T00:00:00"/>
    <x v="10"/>
    <n v="1300"/>
    <s v="DEL 16 AL 10-1-23"/>
    <x v="0"/>
  </r>
  <r>
    <n v="80072677"/>
    <d v="2023-01-20T00:00:00"/>
    <x v="15"/>
    <n v="390"/>
    <s v="DEL 16 AL 10-1-23"/>
    <x v="0"/>
  </r>
  <r>
    <m/>
    <m/>
    <x v="16"/>
    <m/>
    <m/>
    <x v="3"/>
  </r>
  <r>
    <m/>
    <m/>
    <x v="16"/>
    <m/>
    <m/>
    <x v="3"/>
  </r>
  <r>
    <m/>
    <m/>
    <x v="16"/>
    <m/>
    <m/>
    <x v="3"/>
  </r>
  <r>
    <m/>
    <m/>
    <x v="16"/>
    <m/>
    <m/>
    <x v="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n v="80073921"/>
    <s v="06.02.2023"/>
    <x v="0"/>
    <n v="400"/>
    <s v="Rellenados del 23 al 27-01-23"/>
    <x v="0"/>
  </r>
  <r>
    <n v="80073921"/>
    <s v="06.02.2023"/>
    <x v="1"/>
    <n v="100"/>
    <s v="Rellenados del 23 al 27-01-23"/>
    <x v="1"/>
  </r>
  <r>
    <n v="80073921"/>
    <s v="06.02.2023"/>
    <x v="2"/>
    <n v="460"/>
    <s v="Rellenados del 23 al 27-01-23"/>
    <x v="0"/>
  </r>
  <r>
    <n v="80073921"/>
    <s v="06.02.2023"/>
    <x v="3"/>
    <n v="295"/>
    <s v="Rellenados del 23 al 27-01-23"/>
    <x v="0"/>
  </r>
  <r>
    <n v="80073921"/>
    <s v="06.02.2023"/>
    <x v="4"/>
    <n v="1935"/>
    <s v="Rellenados del 23 al 27-01-23"/>
    <x v="1"/>
  </r>
  <r>
    <n v="80073921"/>
    <s v="06.02.2023"/>
    <x v="5"/>
    <n v="720"/>
    <s v="Rellenados del 23 al 27-01-23"/>
    <x v="1"/>
  </r>
  <r>
    <n v="80073921"/>
    <s v="06.02.2023"/>
    <x v="6"/>
    <n v="450"/>
    <s v="Rellenados del 23 al 27-01-23"/>
    <x v="1"/>
  </r>
  <r>
    <n v="80073921"/>
    <s v="06.02.2023"/>
    <x v="6"/>
    <n v="150"/>
    <s v="Rellenados del 23 al 27-01-23"/>
    <x v="1"/>
  </r>
  <r>
    <n v="80073921"/>
    <s v="06.02.2023"/>
    <x v="7"/>
    <n v="160"/>
    <s v="Rellenados del 23 al 27-01-23"/>
    <x v="1"/>
  </r>
  <r>
    <n v="80073921"/>
    <s v="06.02.2023"/>
    <x v="8"/>
    <n v="105"/>
    <s v="Rellenados del 23 al 27-01-23"/>
    <x v="0"/>
  </r>
  <r>
    <n v="80073921"/>
    <s v="06.02.2023"/>
    <x v="9"/>
    <n v="4040"/>
    <s v="Rellenados del 23 al 27-01-23"/>
    <x v="1"/>
  </r>
  <r>
    <n v="80073921"/>
    <s v="06.02.2023"/>
    <x v="9"/>
    <n v="200"/>
    <s v="Rellenados del 23 al 27-01-23"/>
    <x v="2"/>
  </r>
  <r>
    <n v="80073921"/>
    <s v="06.02.2023"/>
    <x v="10"/>
    <n v="540"/>
    <s v="Rellenados del 23 al 27-01-23"/>
    <x v="0"/>
  </r>
  <r>
    <n v="80073921"/>
    <s v="06.02.2023"/>
    <x v="11"/>
    <n v="30"/>
    <s v="Rellenados del 23 al 27-01-23"/>
    <x v="0"/>
  </r>
  <r>
    <n v="80073923"/>
    <s v="06.02.2023"/>
    <x v="12"/>
    <n v="900"/>
    <s v="RELLENADOS DEL 30-1 AL 03-02-23"/>
    <x v="1"/>
  </r>
  <r>
    <n v="80073923"/>
    <s v="06.02.2023"/>
    <x v="13"/>
    <n v="360"/>
    <s v="RELLENADOS DEL 30-1 AL 03-02-23"/>
    <x v="1"/>
  </r>
  <r>
    <n v="80073923"/>
    <s v="06.02.2023"/>
    <x v="13"/>
    <n v="120"/>
    <s v="RELLENADOS DEL 30-1 AL 03-02-23"/>
    <x v="0"/>
  </r>
  <r>
    <n v="80073923"/>
    <s v="06.02.2023"/>
    <x v="9"/>
    <n v="2420"/>
    <s v="RELLENADOS DEL 30-1 AL 03-02-23"/>
    <x v="1"/>
  </r>
  <r>
    <n v="80074751"/>
    <s v="22.02.2023"/>
    <x v="3"/>
    <n v="990"/>
    <s v="Entregas del 13 al 17/02/23"/>
    <x v="0"/>
  </r>
  <r>
    <n v="80074751"/>
    <s v="22.02.2023"/>
    <x v="14"/>
    <n v="390"/>
    <s v="Entregas del 13 al 17/02/23"/>
    <x v="0"/>
  </r>
  <r>
    <n v="80074751"/>
    <s v="22.02.2023"/>
    <x v="9"/>
    <n v="100"/>
    <s v="Entregas del 13 al 17/02/23"/>
    <x v="1"/>
  </r>
  <r>
    <n v="80074749"/>
    <s v="22.02.2023"/>
    <x v="0"/>
    <n v="200"/>
    <s v="Entregas del 6 al 10-02-23"/>
    <x v="0"/>
  </r>
  <r>
    <n v="80074749"/>
    <s v="22.02.2023"/>
    <x v="2"/>
    <n v="460"/>
    <s v="Entregas del 6 al 10-02-23"/>
    <x v="0"/>
  </r>
  <r>
    <n v="80074749"/>
    <s v="22.02.2023"/>
    <x v="3"/>
    <n v="295"/>
    <s v="Entregas del 6 al 10-02-23"/>
    <x v="0"/>
  </r>
  <r>
    <n v="80074749"/>
    <s v="22.02.2023"/>
    <x v="12"/>
    <n v="1800"/>
    <s v="Entregas del 6 al 10-02-23"/>
    <x v="0"/>
  </r>
  <r>
    <n v="80074749"/>
    <s v="22.02.2023"/>
    <x v="4"/>
    <n v="405"/>
    <s v="Entregas del 6 al 10-02-23"/>
    <x v="1"/>
  </r>
  <r>
    <n v="80074749"/>
    <s v="22.02.2023"/>
    <x v="7"/>
    <n v="200"/>
    <s v="Entregas del 6 al 10-02-23"/>
    <x v="1"/>
  </r>
  <r>
    <n v="80074749"/>
    <s v="22.02.2023"/>
    <x v="8"/>
    <n v="1700"/>
    <s v="Entregas del 6 al 10-02-23"/>
    <x v="0"/>
  </r>
  <r>
    <n v="80074749"/>
    <s v="22.02.2023"/>
    <x v="9"/>
    <n v="870"/>
    <s v="Entregas del 6 al 10-02-23"/>
    <x v="1"/>
  </r>
  <r>
    <n v="80074749"/>
    <s v="22.02.2023"/>
    <x v="9"/>
    <n v="40"/>
    <s v="Entregas del 6 al 10-02-23"/>
    <x v="2"/>
  </r>
  <r>
    <n v="80074749"/>
    <s v="22.02.2023"/>
    <x v="11"/>
    <n v="30"/>
    <s v="Entregas del 6 al 10-02-23"/>
    <x v="0"/>
  </r>
  <r>
    <s v="55-001773"/>
    <s v="08.02.2023"/>
    <x v="15"/>
    <n v="150"/>
    <s v="MA 119 - 8-2-23"/>
    <x v="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s v="55-02061"/>
    <d v="2023-03-17T00:00:00"/>
    <x v="0"/>
    <n v="150"/>
    <s v="MA 119"/>
    <x v="0"/>
  </r>
  <r>
    <n v="80077070"/>
    <d v="2023-03-21T00:00:00"/>
    <x v="1"/>
    <n v="120"/>
    <s v="Del 21 al 24-2-23"/>
    <x v="0"/>
  </r>
  <r>
    <n v="80077070"/>
    <d v="2023-03-21T00:00:00"/>
    <x v="2"/>
    <n v="460"/>
    <s v="Del 21 al 24-2-23"/>
    <x v="0"/>
  </r>
  <r>
    <n v="80077070"/>
    <d v="2023-03-21T00:00:00"/>
    <x v="3"/>
    <n v="270"/>
    <s v="Del 21 al 24-2-23"/>
    <x v="0"/>
  </r>
  <r>
    <n v="80077070"/>
    <d v="2023-03-21T00:00:00"/>
    <x v="4"/>
    <n v="1650"/>
    <s v="Del 21 al 24-2-23"/>
    <x v="1"/>
  </r>
  <r>
    <n v="80077070"/>
    <d v="2023-03-21T00:00:00"/>
    <x v="5"/>
    <n v="720"/>
    <s v="Del 21 al 24-2-23"/>
    <x v="1"/>
  </r>
  <r>
    <n v="80077070"/>
    <d v="2023-03-21T00:00:00"/>
    <x v="6"/>
    <n v="2230"/>
    <s v="Del 21 al 24-2-23"/>
    <x v="1"/>
  </r>
  <r>
    <n v="80077070"/>
    <d v="2023-03-21T00:00:00"/>
    <x v="7"/>
    <n v="30"/>
    <s v="Del 21 al 24-2-23"/>
    <x v="0"/>
  </r>
  <r>
    <n v="80077077"/>
    <d v="2023-03-21T00:00:00"/>
    <x v="1"/>
    <n v="300"/>
    <s v="Del 27-2-23 al 03-03-23"/>
    <x v="0"/>
  </r>
  <r>
    <n v="80077077"/>
    <d v="2023-03-21T00:00:00"/>
    <x v="8"/>
    <n v="150"/>
    <s v="Del 27-2-23 al 03-03-23"/>
    <x v="0"/>
  </r>
  <r>
    <n v="80077077"/>
    <d v="2023-03-21T00:00:00"/>
    <x v="9"/>
    <n v="450"/>
    <s v="Del 27-2-23 al 03-03-23"/>
    <x v="1"/>
  </r>
  <r>
    <n v="80077077"/>
    <d v="2023-03-21T00:00:00"/>
    <x v="9"/>
    <n v="150"/>
    <s v="Del 27-2-23 al 03-03-23"/>
    <x v="2"/>
  </r>
  <r>
    <n v="80077077"/>
    <d v="2023-03-21T00:00:00"/>
    <x v="10"/>
    <n v="200"/>
    <s v="Del 27-2-23 al 03-03-23"/>
    <x v="1"/>
  </r>
  <r>
    <n v="80077077"/>
    <d v="2023-03-21T00:00:00"/>
    <x v="11"/>
    <n v="140"/>
    <s v="Del 27-2-23 al 03-03-23"/>
    <x v="0"/>
  </r>
  <r>
    <n v="80077077"/>
    <d v="2023-03-21T00:00:00"/>
    <x v="6"/>
    <n v="2800"/>
    <s v="Del 27-2-23 al 03-03-23"/>
    <x v="1"/>
  </r>
  <r>
    <n v="80077077"/>
    <d v="2023-03-21T00:00:00"/>
    <x v="6"/>
    <n v="200"/>
    <s v="Del 27-2-23 al 03-03-23"/>
    <x v="2"/>
  </r>
  <r>
    <n v="80077077"/>
    <d v="2023-03-21T00:00:00"/>
    <x v="12"/>
    <n v="200"/>
    <s v="Del 27-2-23 al 03-03-23"/>
    <x v="0"/>
  </r>
  <r>
    <n v="80077077"/>
    <d v="2023-03-21T00:00:00"/>
    <x v="13"/>
    <n v="540"/>
    <s v="Del 27-2-23 al 03-03-23"/>
    <x v="0"/>
  </r>
  <r>
    <n v="80077068"/>
    <d v="2023-03-21T00:00:00"/>
    <x v="2"/>
    <n v="460"/>
    <s v="Del 06 al 10-3-23"/>
    <x v="0"/>
  </r>
  <r>
    <n v="80077068"/>
    <d v="2023-03-21T00:00:00"/>
    <x v="3"/>
    <n v="295"/>
    <s v="Del 06 al 10-3-23"/>
    <x v="0"/>
  </r>
  <r>
    <n v="80077068"/>
    <d v="2023-03-21T00:00:00"/>
    <x v="8"/>
    <n v="580"/>
    <s v="Del 06 al 10-3-23"/>
    <x v="1"/>
  </r>
  <r>
    <n v="80077068"/>
    <d v="2023-03-21T00:00:00"/>
    <x v="8"/>
    <n v="1835"/>
    <s v="Del 06 al 10-3-23"/>
    <x v="0"/>
  </r>
  <r>
    <n v="80077068"/>
    <d v="2023-03-21T00:00:00"/>
    <x v="11"/>
    <n v="630"/>
    <s v="Del 06 al 10-3-23"/>
    <x v="0"/>
  </r>
  <r>
    <n v="80077068"/>
    <d v="2023-03-21T00:00:00"/>
    <x v="14"/>
    <n v="120"/>
    <s v="Del 06 al 10-3-23"/>
    <x v="1"/>
  </r>
  <r>
    <n v="80077068"/>
    <d v="2023-03-21T00:00:00"/>
    <x v="6"/>
    <n v="2130"/>
    <s v="Del 06 al 10-3-23"/>
    <x v="0"/>
  </r>
  <r>
    <n v="80077068"/>
    <d v="2023-03-21T00:00:00"/>
    <x v="7"/>
    <n v="30"/>
    <s v="Del 06 al 10-3-23"/>
    <x v="0"/>
  </r>
  <r>
    <n v="80077077"/>
    <d v="2023-03-21T00:00:00"/>
    <x v="1"/>
    <n v="300"/>
    <s v="Del 13 al 20-3-23"/>
    <x v="0"/>
  </r>
  <r>
    <n v="80077077"/>
    <d v="2023-03-21T00:00:00"/>
    <x v="3"/>
    <n v="990"/>
    <s v="Del 13 al 20-3-23"/>
    <x v="0"/>
  </r>
  <r>
    <n v="80077077"/>
    <d v="2023-03-21T00:00:00"/>
    <x v="8"/>
    <n v="320"/>
    <s v="Del 13 al 20-3-23"/>
    <x v="1"/>
  </r>
  <r>
    <n v="80077077"/>
    <d v="2023-03-21T00:00:00"/>
    <x v="4"/>
    <n v="690"/>
    <s v="Del 13 al 20-3-23"/>
    <x v="1"/>
  </r>
  <r>
    <n v="80077077"/>
    <d v="2023-03-21T00:00:00"/>
    <x v="10"/>
    <n v="160"/>
    <s v="Del 13 al 20-3-23"/>
    <x v="1"/>
  </r>
  <r>
    <n v="80077077"/>
    <d v="2023-03-21T00:00:00"/>
    <x v="11"/>
    <n v="1035"/>
    <s v="Del 13 al 20-3-23"/>
    <x v="0"/>
  </r>
  <r>
    <n v="80077077"/>
    <d v="2023-03-21T00:00:00"/>
    <x v="15"/>
    <n v="340"/>
    <s v="Del 13 al 20-3-23"/>
    <x v="0"/>
  </r>
  <r>
    <n v="80077077"/>
    <d v="2023-03-21T00:00:00"/>
    <x v="6"/>
    <n v="310"/>
    <s v="Del 13 al 20-3-23"/>
    <x v="1"/>
  </r>
  <r>
    <n v="80077077"/>
    <d v="2023-03-21T00:00:00"/>
    <x v="6"/>
    <n v="40"/>
    <s v="Del 13 al 20-3-23"/>
    <x v="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80079230"/>
    <s v="20.04.2023"/>
    <x v="0"/>
    <n v="340"/>
    <s v="Rellenados del 27 al 31-03-23"/>
    <x v="0"/>
  </r>
  <r>
    <n v="80079230"/>
    <s v="20.04.2023"/>
    <x v="1"/>
    <n v="840"/>
    <s v="Rellenados del 27 al 31-03-23"/>
    <x v="1"/>
  </r>
  <r>
    <n v="80079230"/>
    <s v="20.04.2023"/>
    <x v="2"/>
    <n v="450"/>
    <s v="Rellenados del 27 al 31-03-23"/>
    <x v="1"/>
  </r>
  <r>
    <n v="80079230"/>
    <s v="20.04.2023"/>
    <x v="2"/>
    <n v="150"/>
    <s v="Rellenados del 27 al 31-03-23"/>
    <x v="2"/>
  </r>
  <r>
    <n v="80079230"/>
    <s v="20.04.2023"/>
    <x v="3"/>
    <n v="180"/>
    <s v="Rellenados del 27 al 31-03-23"/>
    <x v="1"/>
  </r>
  <r>
    <n v="80079230"/>
    <s v="20.04.2023"/>
    <x v="4"/>
    <n v="625"/>
    <s v="Rellenados del 27 al 31-03-23"/>
    <x v="0"/>
  </r>
  <r>
    <n v="80079230"/>
    <s v="20.04.2023"/>
    <x v="5"/>
    <n v="4570"/>
    <s v="Rellenados del 27 al 31-03-23"/>
    <x v="1"/>
  </r>
  <r>
    <n v="80079230"/>
    <s v="20.04.2023"/>
    <x v="5"/>
    <n v="460"/>
    <s v="Rellenados del 27 al 31-03-23"/>
    <x v="2"/>
  </r>
  <r>
    <n v="80079230"/>
    <s v="20.04.2023"/>
    <x v="6"/>
    <n v="520"/>
    <s v="Rellenados del 27 al 31-03-23"/>
    <x v="0"/>
  </r>
  <r>
    <n v="80079222"/>
    <s v="19.04.2023"/>
    <x v="7"/>
    <n v="460"/>
    <s v="Agregado del 21 al 24-4-23"/>
    <x v="0"/>
  </r>
  <r>
    <n v="80079222"/>
    <s v="19.04.2023"/>
    <x v="8"/>
    <n v="295"/>
    <s v="Agregado del 21 al 24-4-23"/>
    <x v="0"/>
  </r>
  <r>
    <n v="80079222"/>
    <s v="19.04.2023"/>
    <x v="1"/>
    <n v="1000"/>
    <s v="Agregado del 21 al 24-4-23"/>
    <x v="1"/>
  </r>
  <r>
    <n v="80079222"/>
    <s v="19.04.2023"/>
    <x v="9"/>
    <n v="720"/>
    <s v="Agregado del 21 al 24-4-23"/>
    <x v="1"/>
  </r>
  <r>
    <n v="80079222"/>
    <s v="19.04.2023"/>
    <x v="5"/>
    <n v="1150"/>
    <s v="Agregado del 21 al 24-4-23"/>
    <x v="1"/>
  </r>
  <r>
    <n v="80079222"/>
    <s v="19.04.2023"/>
    <x v="10"/>
    <n v="30"/>
    <s v="Agregado del 21 al 24-4-23"/>
    <x v="0"/>
  </r>
  <r>
    <n v="80079225"/>
    <s v="19.04.2023"/>
    <x v="11"/>
    <n v="1660"/>
    <s v="Agregados del 03 al 05-04-23"/>
    <x v="0"/>
  </r>
  <r>
    <n v="80079225"/>
    <s v="19.04.2023"/>
    <x v="5"/>
    <n v="200"/>
    <s v="Agregados del 03 al 05-04-23"/>
    <x v="1"/>
  </r>
  <r>
    <n v="80079227"/>
    <s v="19.04.2023"/>
    <x v="0"/>
    <n v="350"/>
    <s v="Agregados del 10 al 14-04-23"/>
    <x v="0"/>
  </r>
  <r>
    <n v="80079227"/>
    <s v="19.04.2023"/>
    <x v="7"/>
    <n v="460"/>
    <s v="Agregados del 10 al 14-04-23"/>
    <x v="0"/>
  </r>
  <r>
    <n v="80079227"/>
    <s v="19.04.2023"/>
    <x v="8"/>
    <n v="295"/>
    <s v="Agregados del 10 al 14-04-23"/>
    <x v="0"/>
  </r>
  <r>
    <n v="80079227"/>
    <s v="19.04.2023"/>
    <x v="11"/>
    <n v="450"/>
    <s v="Agregados del 10 al 14-04-23"/>
    <x v="1"/>
  </r>
  <r>
    <n v="80079227"/>
    <s v="19.04.2023"/>
    <x v="1"/>
    <n v="620"/>
    <s v="Agregados del 10 al 14-04-23"/>
    <x v="1"/>
  </r>
  <r>
    <n v="80079227"/>
    <s v="19.04.2023"/>
    <x v="3"/>
    <n v="180"/>
    <s v="Agregados del 10 al 14-04-23"/>
    <x v="1"/>
  </r>
  <r>
    <n v="80079227"/>
    <s v="19.04.2023"/>
    <x v="4"/>
    <n v="950"/>
    <s v="Agregados del 10 al 14-04-23"/>
    <x v="0"/>
  </r>
  <r>
    <n v="80079227"/>
    <s v="19.04.2023"/>
    <x v="5"/>
    <n v="200"/>
    <s v="Agregados del 10 al 14-04-23"/>
    <x v="1"/>
  </r>
  <r>
    <n v="80079227"/>
    <s v="19.04.2023"/>
    <x v="10"/>
    <n v="30"/>
    <s v="Agregados del 10 al 14-04-23"/>
    <x v="0"/>
  </r>
  <r>
    <n v="80079228"/>
    <s v="19.04.2023"/>
    <x v="8"/>
    <n v="990"/>
    <s v="Agregados del 17 y 18-4-23"/>
    <x v="0"/>
  </r>
  <r>
    <n v="80079228"/>
    <s v="19.04.2023"/>
    <x v="11"/>
    <n v="450"/>
    <s v="Agregados del 17 y 18-4-23"/>
    <x v="1"/>
  </r>
  <r>
    <n v="80079228"/>
    <s v="19.04.2023"/>
    <x v="12"/>
    <n v="120"/>
    <s v="Agregados del 17 y 18-4-23"/>
    <x v="0"/>
  </r>
  <r>
    <n v="80079228"/>
    <s v="19.04.2023"/>
    <x v="13"/>
    <n v="270"/>
    <s v="Agregados del 17 y 18-4-23"/>
    <x v="0"/>
  </r>
  <r>
    <n v="80079228"/>
    <s v="19.04.2023"/>
    <x v="5"/>
    <n v="930"/>
    <s v="Agregados del 17 y 18-4-23"/>
    <x v="1"/>
  </r>
  <r>
    <s v="55-002176"/>
    <d v="2023-04-12T00:00:00"/>
    <x v="14"/>
    <n v="150"/>
    <s v="MA 119 "/>
    <x v="0"/>
  </r>
  <r>
    <m/>
    <d v="2023-04-20T00:00:00"/>
    <x v="0"/>
    <n v="-70"/>
    <s v="Descuento CE 104"/>
    <x v="0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80081797"/>
    <s v="19.05.2023"/>
    <x v="0"/>
    <n v="280"/>
    <s v="Entregas entre el 21 y 28-4-23"/>
    <x v="0"/>
  </r>
  <r>
    <n v="80081797"/>
    <s v="19.05.2023"/>
    <x v="1"/>
    <n v="460"/>
    <s v="Entregas entre el 21 y 28-4-23"/>
    <x v="0"/>
  </r>
  <r>
    <n v="80081797"/>
    <s v="19.05.2023"/>
    <x v="2"/>
    <n v="295"/>
    <s v="Entregas entre el 21 y 28-4-23"/>
    <x v="0"/>
  </r>
  <r>
    <n v="80081797"/>
    <s v="19.05.2023"/>
    <x v="3"/>
    <n v="50"/>
    <s v="Entregas entre el 21 y 28-4-23"/>
    <x v="0"/>
  </r>
  <r>
    <n v="80081797"/>
    <s v="19.05.2023"/>
    <x v="4"/>
    <n v="1615"/>
    <s v="Entregas entre el 21 y 28-4-23"/>
    <x v="1"/>
  </r>
  <r>
    <n v="80081797"/>
    <s v="19.05.2023"/>
    <x v="5"/>
    <n v="720"/>
    <s v="Entregas entre el 21 y 28-4-23"/>
    <x v="1"/>
  </r>
  <r>
    <n v="80081797"/>
    <s v="19.05.2023"/>
    <x v="6"/>
    <n v="450"/>
    <s v="Entregas entre el 21 y 28-4-23"/>
    <x v="1"/>
  </r>
  <r>
    <n v="80081797"/>
    <s v="19.05.2023"/>
    <x v="7"/>
    <n v="180"/>
    <s v="Entregas entre el 21 y 28-4-23"/>
    <x v="1"/>
  </r>
  <r>
    <n v="80081797"/>
    <s v="19.05.2023"/>
    <x v="8"/>
    <n v="630"/>
    <s v="Entregas entre el 21 y 28-4-23"/>
    <x v="0"/>
  </r>
  <r>
    <n v="80081797"/>
    <s v="19.05.2023"/>
    <x v="9"/>
    <n v="4365"/>
    <s v="Entregas entre el 21 y 28-4-23"/>
    <x v="1"/>
  </r>
  <r>
    <n v="80081797"/>
    <s v="19.05.2023"/>
    <x v="9"/>
    <n v="500"/>
    <s v="Entregas entre el 21 y 28-4-23"/>
    <x v="2"/>
  </r>
  <r>
    <n v="80081797"/>
    <s v="19.05.2023"/>
    <x v="10"/>
    <n v="420"/>
    <s v="Entregas entre el 21 y 28-4-23"/>
    <x v="0"/>
  </r>
  <r>
    <n v="80081797"/>
    <s v="19.05.2023"/>
    <x v="11"/>
    <n v="30"/>
    <s v="Entregas entre el 21 y 28-4-23"/>
    <x v="0"/>
  </r>
  <r>
    <n v="80081798"/>
    <s v="19.05.2023"/>
    <x v="3"/>
    <n v="900"/>
    <s v="Entregas del 02 al 05/05/23"/>
    <x v="1"/>
  </r>
  <r>
    <n v="80081798"/>
    <s v="19.05.2023"/>
    <x v="3"/>
    <n v="1880"/>
    <s v="Entregas del 02 al 05/05/23"/>
    <x v="0"/>
  </r>
  <r>
    <n v="80081798"/>
    <s v="19.05.2023"/>
    <x v="6"/>
    <n v="150"/>
    <s v="Entregas del 02 al 05/05/23"/>
    <x v="1"/>
  </r>
  <r>
    <n v="80081798"/>
    <s v="19.05.2023"/>
    <x v="8"/>
    <n v="125"/>
    <s v="Entregas del 02 al 05/05/23"/>
    <x v="0"/>
  </r>
  <r>
    <n v="80081798"/>
    <s v="19.05.2023"/>
    <x v="12"/>
    <n v="120"/>
    <s v="Entregas del 02 al 05/05/23"/>
    <x v="0"/>
  </r>
  <r>
    <n v="80081798"/>
    <s v="19.05.2023"/>
    <x v="9"/>
    <n v="820"/>
    <s v="Entregas del 02 al 05/05/23"/>
    <x v="1"/>
  </r>
  <r>
    <n v="80081798"/>
    <s v="19.05.2023"/>
    <x v="9"/>
    <n v="400"/>
    <s v="Entregas del 02 al 05/05/23 (IC8014, facturado IC7016)"/>
    <x v="1"/>
  </r>
  <r>
    <n v="80081798"/>
    <s v="19.05.2023"/>
    <x v="10"/>
    <n v="120"/>
    <s v="Entregas del 02 al 05/05/23"/>
    <x v="0"/>
  </r>
  <r>
    <n v="80081799"/>
    <s v="19.05.2023"/>
    <x v="0"/>
    <n v="300"/>
    <s v="Entregas del 08 al 12/05/23"/>
    <x v="0"/>
  </r>
  <r>
    <n v="80081799"/>
    <s v="19.05.2023"/>
    <x v="1"/>
    <n v="500"/>
    <s v="Entregas del 08 al 12/05/23"/>
    <x v="0"/>
  </r>
  <r>
    <n v="80081799"/>
    <s v="19.05.2023"/>
    <x v="2"/>
    <n v="1245"/>
    <s v="Entregas del 08 al 12/05/23"/>
    <x v="0"/>
  </r>
  <r>
    <n v="80081799"/>
    <s v="19.05.2023"/>
    <x v="4"/>
    <n v="725"/>
    <s v="Entregas del 08 al 12/05/23"/>
    <x v="1"/>
  </r>
  <r>
    <n v="80081799"/>
    <s v="19.05.2023"/>
    <x v="7"/>
    <n v="180"/>
    <s v="Entregas del 08 al 12/05/23"/>
    <x v="1"/>
  </r>
  <r>
    <n v="80081799"/>
    <s v="19.05.2023"/>
    <x v="9"/>
    <n v="460"/>
    <s v="Entregas del 08 al 12/05/23"/>
    <x v="1"/>
  </r>
  <r>
    <n v="80081799"/>
    <s v="19.05.2023"/>
    <x v="9"/>
    <n v="40"/>
    <s v="Entregas del 08 al 12/05/23"/>
    <x v="2"/>
  </r>
  <r>
    <n v="80081799"/>
    <s v="19.05.2023"/>
    <x v="9"/>
    <n v="280"/>
    <s v="Entregas del 08 al 12/05/23(IC8014, facturado IC7016)"/>
    <x v="1"/>
  </r>
  <r>
    <n v="80081799"/>
    <s v="19.05.2023"/>
    <x v="11"/>
    <n v="30"/>
    <s v="Entregas del 08 al 12/05/23"/>
    <x v="0"/>
  </r>
  <r>
    <n v="80081800"/>
    <s v="19.05.2023"/>
    <x v="0"/>
    <n v="60"/>
    <s v="Entregas entre el 15 y 19-05-23"/>
    <x v="0"/>
  </r>
  <r>
    <n v="80081800"/>
    <s v="19.05.2023"/>
    <x v="8"/>
    <n v="1170"/>
    <s v="Entregas entre el 15 y 19-05-23"/>
    <x v="0"/>
  </r>
  <r>
    <n v="80081800"/>
    <s v="19.05.2023"/>
    <x v="13"/>
    <n v="390"/>
    <s v="Entregas entre el 15 y 19-05-23"/>
    <x v="0"/>
  </r>
  <r>
    <n v="80081800"/>
    <s v="19.05.2023"/>
    <x v="9"/>
    <n v="525"/>
    <s v="Entregas entre el 15 y 19-05-23"/>
    <x v="1"/>
  </r>
  <r>
    <n v="80081800"/>
    <s v="19.05.2023"/>
    <x v="9"/>
    <n v="250"/>
    <s v="Entregas entre el 15 y 19-05-23 (IC8014, facturado IC7016)"/>
    <x v="1"/>
  </r>
  <r>
    <n v="80081800"/>
    <s v="19.05.2023"/>
    <x v="14"/>
    <n v="400"/>
    <s v="Entregas entre el 15 y 19-05-23"/>
    <x v="1"/>
  </r>
  <r>
    <n v="80081800"/>
    <s v="19.05.2023"/>
    <x v="15"/>
    <n v="200"/>
    <s v="Entregas entre el 15 y 19-05-23"/>
    <x v="1"/>
  </r>
  <r>
    <s v="55-2183"/>
    <s v="26.04.2023"/>
    <x v="16"/>
    <n v="120"/>
    <s v="MA 119 - "/>
    <x v="0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n v="80082744"/>
    <s v="30.05.2023"/>
    <x v="0"/>
    <n v="120"/>
    <s v="Agregados entre el 22 y 24-05-23"/>
    <x v="0"/>
  </r>
  <r>
    <n v="80082744"/>
    <s v="30.05.2023"/>
    <x v="1"/>
    <n v="460"/>
    <s v="Agregados entre el 22 y 24-05-23"/>
    <x v="0"/>
  </r>
  <r>
    <n v="80082744"/>
    <s v="30.05.2023"/>
    <x v="2"/>
    <n v="295"/>
    <s v="Agregados entre el 22 y 24-05-23"/>
    <x v="0"/>
  </r>
  <r>
    <n v="80082744"/>
    <s v="30.05.2023"/>
    <x v="3"/>
    <n v="1505"/>
    <s v="Agregados entre el 22 y 24-05-23"/>
    <x v="1"/>
  </r>
  <r>
    <n v="80082744"/>
    <s v="30.05.2023"/>
    <x v="4"/>
    <n v="720"/>
    <s v="Agregados entre el 22 y 24-05-23"/>
    <x v="1"/>
  </r>
  <r>
    <n v="80082744"/>
    <s v="30.05.2023"/>
    <x v="5"/>
    <n v="50"/>
    <s v="Agregados entre el 22 y 24-05-23"/>
    <x v="1"/>
  </r>
  <r>
    <n v="80082744"/>
    <s v="30.05.2023"/>
    <x v="6"/>
    <n v="3460"/>
    <s v="Agregados entre el 22 y 24-05-23"/>
    <x v="1"/>
  </r>
  <r>
    <n v="80082744"/>
    <s v="30.05.2023"/>
    <x v="6"/>
    <n v="500"/>
    <s v="Agregados entre el 22 y 24-05-23"/>
    <x v="2"/>
  </r>
  <r>
    <n v="80082744"/>
    <s v="30.05.2023"/>
    <x v="6"/>
    <n v="70"/>
    <s v="Agregados entre el 22 y 24-05-23"/>
    <x v="1"/>
  </r>
  <r>
    <n v="80082744"/>
    <s v="30.05.2023"/>
    <x v="7"/>
    <n v="640"/>
    <s v="Agregados entre el 22 y 24-05-23"/>
    <x v="0"/>
  </r>
  <r>
    <n v="80082744"/>
    <s v="30.05.2023"/>
    <x v="8"/>
    <n v="30"/>
    <s v="Agregados entre el 22 y 24-05-23"/>
    <x v="0"/>
  </r>
  <r>
    <n v="80083866"/>
    <s v="15.06.2023"/>
    <x v="0"/>
    <n v="300"/>
    <s v="Rellenados y batcheos entre el 29-5 y el 2-6-23"/>
    <x v="0"/>
  </r>
  <r>
    <n v="80083866"/>
    <s v="15.06.2023"/>
    <x v="9"/>
    <n v="900"/>
    <s v="Rellenados y batcheos entre el 29-5 y el 2-6-23"/>
    <x v="0"/>
  </r>
  <r>
    <n v="80083866"/>
    <s v="15.06.2023"/>
    <x v="9"/>
    <n v="1780"/>
    <s v="Rellenados y batcheos entre el 29-5 y el 2-6-23"/>
    <x v="1"/>
  </r>
  <r>
    <n v="80083866"/>
    <s v="15.06.2023"/>
    <x v="10"/>
    <n v="450"/>
    <s v="Rellenados y batcheos entre el 29-5 y el 2-6-23"/>
    <x v="0"/>
  </r>
  <r>
    <n v="80083866"/>
    <s v="15.06.2023"/>
    <x v="10"/>
    <n v="150"/>
    <s v="Rellenados y batcheos entre el 29-5 y el 2-6-23"/>
    <x v="1"/>
  </r>
  <r>
    <n v="80083866"/>
    <s v="15.06.2023"/>
    <x v="5"/>
    <n v="200"/>
    <s v="Rellenados y batcheos entre el 29-5 y el 2-6-23"/>
    <x v="1"/>
  </r>
  <r>
    <n v="80083866"/>
    <s v="15.06.2023"/>
    <x v="11"/>
    <n v="720"/>
    <s v="Rellenados y batcheos entre el 29-5 y el 2-6-23"/>
    <x v="0"/>
  </r>
  <r>
    <n v="80083866"/>
    <s v="15.06.2023"/>
    <x v="6"/>
    <n v="2770"/>
    <s v="Rellenados y batcheos entre el 29-5 y el 2-6-23"/>
    <x v="1"/>
  </r>
  <r>
    <n v="80083945"/>
    <s v="16.06.2023"/>
    <x v="1"/>
    <n v="460"/>
    <s v="Rellenados y batch del 05 al 09-06-23"/>
    <x v="0"/>
  </r>
  <r>
    <n v="80083945"/>
    <s v="16.06.2023"/>
    <x v="2"/>
    <n v="295"/>
    <s v="Rellenados y batch del 05 al 09-06-23"/>
    <x v="0"/>
  </r>
  <r>
    <n v="80083945"/>
    <s v="16.06.2023"/>
    <x v="6"/>
    <n v="40"/>
    <s v="Rellenados y batch del 05 al 09-06-23"/>
    <x v="2"/>
  </r>
  <r>
    <n v="80083945"/>
    <s v="16.06.2023"/>
    <x v="8"/>
    <n v="30"/>
    <s v="Rellenados y batch del 05 al 09-06-23"/>
    <x v="0"/>
  </r>
  <r>
    <n v="80083945"/>
    <s v="16.06.2023"/>
    <x v="7"/>
    <n v="150"/>
    <s v="Rellenados y batch del 05 al 09-06-23"/>
    <x v="1"/>
  </r>
  <r>
    <s v="55-002192"/>
    <d v="2023-06-01T00:00:00"/>
    <x v="12"/>
    <n v="150"/>
    <s v="Rellenado el 01-06-23"/>
    <x v="0"/>
  </r>
  <r>
    <n v="80084001"/>
    <s v="19.06.2023"/>
    <x v="0"/>
    <n v="180"/>
    <s v="RELLENOS - BATCH DEL 12 AL 16/06/23"/>
    <x v="0"/>
  </r>
  <r>
    <n v="80084001"/>
    <s v="19.06.2023"/>
    <x v="2"/>
    <n v="990"/>
    <s v="RELLENOS - BATCH DEL 12 AL 16/06/23"/>
    <x v="0"/>
  </r>
  <r>
    <n v="80084001"/>
    <s v="19.06.2023"/>
    <x v="3"/>
    <n v="880"/>
    <s v="RELLENOS - BATCH DEL 12 AL 16/06/23"/>
    <x v="1"/>
  </r>
  <r>
    <n v="80084001"/>
    <s v="19.06.2023"/>
    <x v="5"/>
    <n v="110"/>
    <s v="RELLENOS - BATCH DEL 12 AL 16/06/23"/>
    <x v="1"/>
  </r>
  <r>
    <n v="80084001"/>
    <s v="19.06.2023"/>
    <x v="11"/>
    <n v="1035"/>
    <s v="RELLENOS - BATCH DEL 12 AL 16/06/23"/>
    <x v="0"/>
  </r>
  <r>
    <n v="80084001"/>
    <s v="19.06.2023"/>
    <x v="13"/>
    <n v="120"/>
    <s v="RELLENOS - BATCH DEL 12 AL 16/06/23"/>
    <x v="0"/>
  </r>
  <r>
    <n v="80084001"/>
    <s v="19.06.2023"/>
    <x v="14"/>
    <n v="390"/>
    <s v="RELLENOS - BATCH DEL 12 AL 16/06/23"/>
    <x v="0"/>
  </r>
  <r>
    <n v="80084001"/>
    <s v="19.06.2023"/>
    <x v="6"/>
    <n v="915"/>
    <s v="RELLENOS - BATCH DEL 12 AL 16/06/23"/>
    <x v="0"/>
  </r>
  <r>
    <n v="80084001"/>
    <s v="19.06.2023"/>
    <x v="7"/>
    <n v="200"/>
    <s v="RELLENOS - BATCH DEL 12 AL 16/06/23"/>
    <x v="1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n v="80086419"/>
    <s v="21.07.2023"/>
    <x v="0"/>
    <n v="440"/>
    <s v="Semana del 10 al 15-07-23"/>
    <x v="0"/>
  </r>
  <r>
    <n v="80086419"/>
    <s v="21.07.2023"/>
    <x v="1"/>
    <n v="990"/>
    <s v="Semana del 10 al 15-07-23"/>
    <x v="0"/>
  </r>
  <r>
    <n v="80086419"/>
    <s v="21.07.2023"/>
    <x v="2"/>
    <n v="635"/>
    <s v="Semana del 10 al 15-07-23"/>
    <x v="1"/>
  </r>
  <r>
    <n v="80086419"/>
    <s v="21.07.2023"/>
    <x v="3"/>
    <n v="160"/>
    <s v="Semana del 10 al 15-07-23"/>
    <x v="1"/>
  </r>
  <r>
    <n v="80086419"/>
    <s v="21.07.2023"/>
    <x v="4"/>
    <n v="940"/>
    <s v="Semana del 10 al 15-07-23"/>
    <x v="0"/>
  </r>
  <r>
    <n v="80086419"/>
    <s v="21.07.2023"/>
    <x v="5"/>
    <n v="120"/>
    <s v="Semana del 10 al 15-07-23"/>
    <x v="0"/>
  </r>
  <r>
    <n v="80086419"/>
    <s v="21.07.2023"/>
    <x v="6"/>
    <n v="390"/>
    <s v="Semana del 10 al 15-07-23"/>
    <x v="0"/>
  </r>
  <r>
    <n v="80086419"/>
    <s v="21.07.2023"/>
    <x v="7"/>
    <n v="880"/>
    <s v="Semana del 10 al 15-07-23"/>
    <x v="1"/>
  </r>
  <r>
    <n v="80086419"/>
    <s v="21.07.2023"/>
    <x v="8"/>
    <n v="140"/>
    <s v="Semana del 10 al 15-07-23"/>
    <x v="1"/>
  </r>
  <r>
    <n v="80086689"/>
    <s v="21.07.2023"/>
    <x v="9"/>
    <n v="370"/>
    <s v="Semana del 17-7 al 20-07-23"/>
    <x v="0"/>
  </r>
  <r>
    <n v="80086689"/>
    <s v="21.07.2023"/>
    <x v="1"/>
    <n v="295"/>
    <s v="Semana del 17-7 al 20-07-23"/>
    <x v="0"/>
  </r>
  <r>
    <n v="80086689"/>
    <s v="21.07.2023"/>
    <x v="10"/>
    <n v="30"/>
    <s v="Semana del 17-7 al 20-07-23"/>
    <x v="0"/>
  </r>
  <r>
    <n v="80086398"/>
    <s v="18.07.2023"/>
    <x v="0"/>
    <n v="360"/>
    <s v="RELLENADOS Y BATCHEOS DEL 21-6 AL 30-6"/>
    <x v="0"/>
  </r>
  <r>
    <n v="80086398"/>
    <s v="18.07.2023"/>
    <x v="2"/>
    <n v="1705"/>
    <s v="RELLENADOS Y BATCHEOS DEL 21-6 AL 30-6"/>
    <x v="1"/>
  </r>
  <r>
    <n v="80086398"/>
    <s v="18.07.2023"/>
    <x v="11"/>
    <n v="720"/>
    <s v="RELLENADOS Y BATCHEOS DEL 21-6 AL 30-6"/>
    <x v="1"/>
  </r>
  <r>
    <n v="80086398"/>
    <s v="18.07.2023"/>
    <x v="12"/>
    <n v="450"/>
    <s v="RELLENADOS Y BATCHEOS DEL 21-6 AL 30-6"/>
    <x v="1"/>
  </r>
  <r>
    <n v="80086398"/>
    <s v="18.07.2023"/>
    <x v="12"/>
    <n v="150"/>
    <s v="RELLENADOS Y BATCHEOS DEL 21-6 AL 30-6"/>
    <x v="2"/>
  </r>
  <r>
    <n v="80086398"/>
    <s v="18.07.2023"/>
    <x v="3"/>
    <n v="200"/>
    <s v="RELLENADOS Y BATCHEOS DEL 21-6 AL 30-6"/>
    <x v="1"/>
  </r>
  <r>
    <n v="80086398"/>
    <s v="18.07.2023"/>
    <x v="7"/>
    <n v="4200"/>
    <s v="RELLENADOS Y BATCHEOS DEL 21-6 AL 30-6"/>
    <x v="1"/>
  </r>
  <r>
    <n v="80086398"/>
    <s v="18.07.2023"/>
    <x v="7"/>
    <n v="500"/>
    <s v="RELLENADOS Y BATCHEOS DEL 21-6 AL 30-6"/>
    <x v="2"/>
  </r>
  <r>
    <n v="80086398"/>
    <s v="18.07.2023"/>
    <x v="8"/>
    <n v="190"/>
    <s v="RELLENADOS Y BATCHEOS DEL 21-6 AL 30-6"/>
    <x v="1"/>
  </r>
  <r>
    <n v="80086398"/>
    <s v="18.07.2023"/>
    <x v="8"/>
    <n v="660"/>
    <s v="RELLENADOS Y BATCHEOS DEL 21-6 AL 30-6"/>
    <x v="0"/>
  </r>
  <r>
    <n v="80086405"/>
    <s v="18.07.2023"/>
    <x v="9"/>
    <n v="460"/>
    <s v="RELLENADOS Y BATCHEOS DEL 03 AL 07-07-23"/>
    <x v="0"/>
  </r>
  <r>
    <n v="80086405"/>
    <s v="18.07.2023"/>
    <x v="1"/>
    <n v="295"/>
    <s v="RELLENADOS Y BATCHEOS DEL 03 AL 07-07-23"/>
    <x v="0"/>
  </r>
  <r>
    <n v="80086405"/>
    <s v="18.07.2023"/>
    <x v="13"/>
    <n v="900"/>
    <s v="RELLENADOS Y BATCHEOS DEL 03 AL 07-07-23"/>
    <x v="1"/>
  </r>
  <r>
    <n v="80086405"/>
    <s v="18.07.2023"/>
    <x v="13"/>
    <n v="1520"/>
    <s v="RELLENADOS Y BATCHEOS DEL 03 AL 07-07-23"/>
    <x v="0"/>
  </r>
  <r>
    <n v="80086405"/>
    <s v="18.07.2023"/>
    <x v="4"/>
    <n v="665"/>
    <s v="RELLENADOS Y BATCHEOS DEL 03 AL 07-07-23"/>
    <x v="0"/>
  </r>
  <r>
    <n v="80086405"/>
    <s v="18.07.2023"/>
    <x v="7"/>
    <n v="2150"/>
    <s v="RELLENADOS Y BATCHEOS DEL 03 AL 07-07-23"/>
    <x v="1"/>
  </r>
  <r>
    <n v="80086405"/>
    <s v="18.07.2023"/>
    <x v="8"/>
    <n v="100"/>
    <s v="RELLENADOS Y BATCHEOS DEL 03 AL 07-07-23"/>
    <x v="1"/>
  </r>
  <r>
    <n v="80086405"/>
    <s v="18.07.2023"/>
    <x v="10"/>
    <n v="30"/>
    <s v="RELLENADOS Y BATCHEOS DEL 03 AL 07-07-23"/>
    <x v="0"/>
  </r>
  <r>
    <s v="55-2200"/>
    <s v="13.07.2023"/>
    <x v="14"/>
    <n v="150"/>
    <s v="MA 119"/>
    <x v="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n v="80088942"/>
    <s v="22.08.2023"/>
    <x v="0"/>
    <n v="4815"/>
    <s v="Semana del 24/07 al 28/07"/>
    <x v="0"/>
  </r>
  <r>
    <n v="80088942"/>
    <s v="22.08.2023"/>
    <x v="0"/>
    <n v="490"/>
    <s v="Semana del 24/07 al 28/07"/>
    <x v="1"/>
  </r>
  <r>
    <n v="80088942"/>
    <s v="22.08.2023"/>
    <x v="1"/>
    <n v="710"/>
    <s v="Semana del 24/07 al 28/07"/>
    <x v="2"/>
  </r>
  <r>
    <n v="80088942"/>
    <s v="22.08.2023"/>
    <x v="2"/>
    <n v="1495"/>
    <s v="Semana del 24/07 al 28/07"/>
    <x v="0"/>
  </r>
  <r>
    <n v="80088942"/>
    <s v="22.08.2023"/>
    <x v="3"/>
    <n v="720"/>
    <s v="Semana del 24/07 al 28/07"/>
    <x v="0"/>
  </r>
  <r>
    <n v="80088942"/>
    <s v="22.08.2023"/>
    <x v="4"/>
    <n v="450"/>
    <s v="Semana del 24/07 al 28/07"/>
    <x v="2"/>
  </r>
  <r>
    <n v="80088942"/>
    <s v="22.08.2023"/>
    <x v="5"/>
    <n v="190"/>
    <s v="Semana del 24/07 al 28/07"/>
    <x v="0"/>
  </r>
  <r>
    <n v="80088942"/>
    <s v="22.08.2023"/>
    <x v="6"/>
    <n v="450"/>
    <s v="Semana del 24/07 al 28/07"/>
    <x v="0"/>
  </r>
  <r>
    <n v="80088942"/>
    <s v="22.08.2023"/>
    <x v="6"/>
    <n v="150"/>
    <s v="Semana del 24/07 al 28/07"/>
    <x v="1"/>
  </r>
  <r>
    <n v="80088942"/>
    <s v="22.08.2023"/>
    <x v="7"/>
    <n v="595"/>
    <s v="Semana del 24/07 al 28/07"/>
    <x v="2"/>
  </r>
  <r>
    <n v="80088948"/>
    <s v="22.08.2023"/>
    <x v="0"/>
    <n v="640"/>
    <s v="Semana 31/07 al 04/08"/>
    <x v="0"/>
  </r>
  <r>
    <n v="80088948"/>
    <s v="22.08.2023"/>
    <x v="8"/>
    <n v="1590"/>
    <s v="Semana 31/07 al 04/08"/>
    <x v="2"/>
  </r>
  <r>
    <n v="80088948"/>
    <s v="22.08.2023"/>
    <x v="8"/>
    <n v="900"/>
    <s v="Semana 31/07 al 04/08"/>
    <x v="0"/>
  </r>
  <r>
    <n v="80088948"/>
    <s v="22.08.2023"/>
    <x v="9"/>
    <n v="460"/>
    <s v="Semana 31/07 al 04/08"/>
    <x v="2"/>
  </r>
  <r>
    <n v="80088948"/>
    <s v="22.08.2023"/>
    <x v="10"/>
    <n v="295"/>
    <s v="Semana 31/07 al 04/08"/>
    <x v="2"/>
  </r>
  <r>
    <n v="80088948"/>
    <s v="22.08.2023"/>
    <x v="11"/>
    <n v="30"/>
    <s v="Semana 31/07 al 04/08"/>
    <x v="2"/>
  </r>
  <r>
    <n v="80088948"/>
    <s v="22.08.2023"/>
    <x v="1"/>
    <n v="140"/>
    <s v="Semana 31/07 al 04/08"/>
    <x v="2"/>
  </r>
  <r>
    <n v="80088953"/>
    <s v="22.08.2023"/>
    <x v="10"/>
    <n v="990"/>
    <s v="Semna del 07/08 al 11/08"/>
    <x v="2"/>
  </r>
  <r>
    <n v="80088953"/>
    <s v="22.08.2023"/>
    <x v="4"/>
    <n v="280"/>
    <s v="Semna del 07/08 al 11/08"/>
    <x v="2"/>
  </r>
  <r>
    <n v="80088953"/>
    <s v="22.08.2023"/>
    <x v="5"/>
    <n v="170"/>
    <s v="Semna del 07/08 al 11/08"/>
    <x v="0"/>
  </r>
  <r>
    <n v="80088953"/>
    <s v="22.08.2023"/>
    <x v="2"/>
    <n v="845"/>
    <s v="Semna del 07/08 al 11/08"/>
    <x v="0"/>
  </r>
  <r>
    <n v="80088953"/>
    <s v="22.08.2023"/>
    <x v="7"/>
    <n v="952"/>
    <s v="Semna del 07/08 al 11/08"/>
    <x v="2"/>
  </r>
  <r>
    <n v="80088953"/>
    <s v="22.08.2023"/>
    <x v="12"/>
    <n v="120"/>
    <s v="Semna del 07/08 al 11/08"/>
    <x v="2"/>
  </r>
  <r>
    <n v="80088953"/>
    <s v="22.08.2023"/>
    <x v="0"/>
    <n v="1525"/>
    <s v="Semna del 07/08 al 11/08"/>
    <x v="0"/>
  </r>
  <r>
    <n v="80088954"/>
    <s v="22.08.2023"/>
    <x v="13"/>
    <n v="270"/>
    <s v="Semana del 14/8 al 18/8"/>
    <x v="2"/>
  </r>
  <r>
    <n v="80088954"/>
    <s v="22.08.2023"/>
    <x v="1"/>
    <n v="110"/>
    <s v="Semana del 14/8 al 18/8"/>
    <x v="0"/>
  </r>
  <r>
    <n v="80088954"/>
    <s v="22.08.2023"/>
    <x v="0"/>
    <n v="360"/>
    <s v="Semana del 14/8 al 18/8"/>
    <x v="0"/>
  </r>
  <r>
    <n v="80088954"/>
    <s v="22.08.2023"/>
    <x v="4"/>
    <n v="100"/>
    <s v="Semana del 14/8 al 18/8"/>
    <x v="2"/>
  </r>
  <r>
    <n v="80088954"/>
    <s v="22.08.2023"/>
    <x v="9"/>
    <n v="460"/>
    <s v="Semana del 14/8 al 18/8"/>
    <x v="2"/>
  </r>
  <r>
    <n v="80088954"/>
    <s v="22.08.2023"/>
    <x v="10"/>
    <n v="295"/>
    <s v="Semana del 14/8 al 18/8"/>
    <x v="2"/>
  </r>
  <r>
    <n v="80088954"/>
    <s v="22.08.2023"/>
    <x v="11"/>
    <n v="30"/>
    <s v="Semana del 14/8 al 18/8"/>
    <x v="2"/>
  </r>
  <r>
    <s v="55-00002253"/>
    <s v="22.03.2023"/>
    <x v="14"/>
    <n v="150"/>
    <s v="MA 119 - IPB530"/>
    <x v="2"/>
  </r>
  <r>
    <m/>
    <m/>
    <x v="15"/>
    <m/>
    <m/>
    <x v="3"/>
  </r>
  <r>
    <m/>
    <m/>
    <x v="15"/>
    <m/>
    <m/>
    <x v="3"/>
  </r>
  <r>
    <m/>
    <m/>
    <x v="15"/>
    <m/>
    <m/>
    <x v="3"/>
  </r>
  <r>
    <m/>
    <m/>
    <x v="15"/>
    <m/>
    <m/>
    <x v="3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d v="2023-07-21T00:00:00"/>
    <x v="0"/>
    <n v="720"/>
    <m/>
    <x v="0"/>
  </r>
  <r>
    <d v="2023-07-21T00:00:00"/>
    <x v="1"/>
    <n v="240"/>
    <m/>
    <x v="0"/>
  </r>
  <r>
    <d v="2023-07-21T00:00:00"/>
    <x v="2"/>
    <n v="1000"/>
    <m/>
    <x v="0"/>
  </r>
  <r>
    <d v="2023-07-21T00:00:00"/>
    <x v="3"/>
    <n v="240"/>
    <m/>
    <x v="1"/>
  </r>
  <r>
    <d v="2023-07-21T00:00:00"/>
    <x v="4"/>
    <n v="1227"/>
    <m/>
    <x v="1"/>
  </r>
  <r>
    <d v="2023-08-04T00:00:00"/>
    <x v="0"/>
    <n v="430"/>
    <m/>
    <x v="0"/>
  </r>
  <r>
    <d v="2023-08-04T00:00:00"/>
    <x v="1"/>
    <n v="50"/>
    <m/>
    <x v="0"/>
  </r>
  <r>
    <d v="2023-08-04T00:00:00"/>
    <x v="2"/>
    <n v="280"/>
    <m/>
    <x v="0"/>
  </r>
  <r>
    <d v="2023-08-04T00:00:00"/>
    <x v="4"/>
    <n v="480"/>
    <m/>
    <x v="1"/>
  </r>
  <r>
    <d v="2023-08-07T00:00:00"/>
    <x v="0"/>
    <n v="300"/>
    <m/>
    <x v="0"/>
  </r>
  <r>
    <d v="2023-08-07T00:00:00"/>
    <x v="1"/>
    <n v="200"/>
    <m/>
    <x v="0"/>
  </r>
  <r>
    <d v="2023-08-16T00:00:00"/>
    <x v="1"/>
    <n v="930"/>
    <m/>
    <x v="0"/>
  </r>
  <r>
    <d v="2023-08-09T00:00:00"/>
    <x v="0"/>
    <n v="985"/>
    <m/>
    <x v="0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  <r>
    <m/>
    <x v="5"/>
    <m/>
    <m/>
    <x v="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n v="80089629"/>
    <d v="2023-08-29T00:00:00"/>
    <x v="0"/>
    <n v="50"/>
    <s v="Semana del 22/8 al 25/8"/>
    <x v="0"/>
  </r>
  <r>
    <n v="80089629"/>
    <d v="2023-08-29T00:00:00"/>
    <x v="1"/>
    <n v="4645"/>
    <s v="Semana del 22/8 al 25/8"/>
    <x v="1"/>
  </r>
  <r>
    <n v="80089629"/>
    <d v="2023-08-29T00:00:00"/>
    <x v="2"/>
    <n v="720"/>
    <s v="Semana del 22/8 al 25/8"/>
    <x v="1"/>
  </r>
  <r>
    <n v="80089629"/>
    <d v="2023-08-29T00:00:00"/>
    <x v="3"/>
    <n v="695"/>
    <s v="Semana del 22/8 al 25/8"/>
    <x v="0"/>
  </r>
  <r>
    <n v="80089629"/>
    <d v="2023-08-29T00:00:00"/>
    <x v="4"/>
    <n v="450"/>
    <s v="Semana del 22/8 al 25/8"/>
    <x v="1"/>
  </r>
  <r>
    <n v="80089629"/>
    <d v="2023-08-29T00:00:00"/>
    <x v="4"/>
    <n v="150"/>
    <s v="Semana del 22/8 al 25/8"/>
    <x v="2"/>
  </r>
  <r>
    <n v="80089629"/>
    <d v="2023-08-29T00:00:00"/>
    <x v="5"/>
    <n v="1545"/>
    <s v="Semana del 22/8 al 25/8"/>
    <x v="1"/>
  </r>
  <r>
    <n v="80089629"/>
    <d v="2023-08-29T00:00:00"/>
    <x v="6"/>
    <n v="150"/>
    <s v="Semana del 22/8 al 25/8"/>
    <x v="0"/>
  </r>
  <r>
    <n v="80089629"/>
    <d v="2023-08-29T00:00:00"/>
    <x v="7"/>
    <n v="200"/>
    <s v="Semana del 22/8 al 25/8"/>
    <x v="1"/>
  </r>
  <r>
    <n v="80091140"/>
    <d v="2023-09-19T00:00:00"/>
    <x v="6"/>
    <n v="200"/>
    <s v="Semana del 28/8 al 01/09"/>
    <x v="0"/>
  </r>
  <r>
    <n v="80091140"/>
    <d v="2023-09-19T00:00:00"/>
    <x v="8"/>
    <n v="1430"/>
    <s v="Semana del 28/8 al 01/10"/>
    <x v="0"/>
  </r>
  <r>
    <n v="80091140"/>
    <d v="2023-09-19T00:00:00"/>
    <x v="8"/>
    <n v="900"/>
    <s v="Semana del 28/8 al 01/11"/>
    <x v="1"/>
  </r>
  <r>
    <n v="80091140"/>
    <d v="2023-09-19T00:00:00"/>
    <x v="0"/>
    <n v="525"/>
    <s v="Semana del 28/8 al 01/12"/>
    <x v="0"/>
  </r>
  <r>
    <n v="80091140"/>
    <d v="2023-09-19T00:00:00"/>
    <x v="9"/>
    <n v="120"/>
    <s v="Semana del 28/8 al 01/13"/>
    <x v="0"/>
  </r>
  <r>
    <n v="80091140"/>
    <d v="2023-09-19T00:00:00"/>
    <x v="10"/>
    <n v="275"/>
    <s v="Semana del 28/8 al 01/14"/>
    <x v="0"/>
  </r>
  <r>
    <n v="80091140"/>
    <d v="2023-09-19T00:00:00"/>
    <x v="11"/>
    <n v="30"/>
    <s v="Semana del 28/8 al 01/15"/>
    <x v="0"/>
  </r>
  <r>
    <n v="80091140"/>
    <d v="2023-09-19T00:00:00"/>
    <x v="12"/>
    <n v="295"/>
    <s v="Semana del 28/8 al 01/16"/>
    <x v="0"/>
  </r>
  <r>
    <n v="80091140"/>
    <d v="2023-09-19T00:00:00"/>
    <x v="1"/>
    <n v="1190"/>
    <s v="Semana del 28/8 al 01/17"/>
    <x v="1"/>
  </r>
  <r>
    <n v="80091144"/>
    <d v="2023-09-19T00:00:00"/>
    <x v="3"/>
    <n v="150"/>
    <s v="Semana del 04/09 al 08/09"/>
    <x v="0"/>
  </r>
  <r>
    <n v="80091144"/>
    <d v="2023-09-19T00:00:00"/>
    <x v="12"/>
    <n v="670"/>
    <s v="Semana del 04/09 al 08/09"/>
    <x v="0"/>
  </r>
  <r>
    <n v="80091144"/>
    <d v="2023-09-19T00:00:00"/>
    <x v="1"/>
    <n v="1280"/>
    <s v="Semana del 04/09 al 08/09"/>
    <x v="1"/>
  </r>
  <r>
    <n v="80091144"/>
    <d v="2023-09-19T00:00:00"/>
    <x v="7"/>
    <n v="160"/>
    <s v="Semana del 04/09 al 08/09"/>
    <x v="1"/>
  </r>
  <r>
    <n v="80091144"/>
    <d v="2023-09-19T00:00:00"/>
    <x v="0"/>
    <n v="700"/>
    <s v="Semana del 04/09 al 08/09"/>
    <x v="0"/>
  </r>
  <r>
    <n v="80091144"/>
    <d v="2023-09-19T00:00:00"/>
    <x v="6"/>
    <n v="500"/>
    <s v="Semana del 04/09 al 08/09"/>
    <x v="0"/>
  </r>
  <r>
    <n v="80091144"/>
    <d v="2023-09-19T00:00:00"/>
    <x v="5"/>
    <n v="740"/>
    <s v="Semana del 04/09 al 08/09"/>
    <x v="1"/>
  </r>
  <r>
    <n v="80091145"/>
    <d v="2023-09-19T00:00:00"/>
    <x v="13"/>
    <n v="200"/>
    <s v="Semana del 11/09 al 20/09"/>
    <x v="0"/>
  </r>
  <r>
    <n v="80091145"/>
    <d v="2023-09-19T00:00:00"/>
    <x v="1"/>
    <n v="770"/>
    <s v="Semana del 11/09 al 20/09"/>
    <x v="1"/>
  </r>
  <r>
    <n v="80091145"/>
    <d v="2023-09-19T00:00:00"/>
    <x v="3"/>
    <n v="200"/>
    <s v="Semana del 11/09 al 20/09"/>
    <x v="0"/>
  </r>
  <r>
    <n v="80091145"/>
    <d v="2023-09-19T00:00:00"/>
    <x v="10"/>
    <n v="320"/>
    <s v="Semana del 11/09 al 20/09"/>
    <x v="0"/>
  </r>
  <r>
    <n v="80091145"/>
    <d v="2023-09-19T00:00:00"/>
    <x v="12"/>
    <n v="295"/>
    <s v="Semana del 11/09 al 20/09"/>
    <x v="0"/>
  </r>
  <r>
    <n v="80091145"/>
    <d v="2023-09-19T00:00:00"/>
    <x v="11"/>
    <n v="30"/>
    <s v="Semana del 11/09 al 20/09"/>
    <x v="0"/>
  </r>
  <r>
    <n v="80091145"/>
    <d v="2023-09-19T00:00:00"/>
    <x v="6"/>
    <n v="240"/>
    <s v="Semana del 11/09 al 20/09"/>
    <x v="0"/>
  </r>
  <r>
    <n v="3154"/>
    <d v="2023-09-20T00:00:00"/>
    <x v="14"/>
    <n v="150"/>
    <s v="31/08/23---18/09/23"/>
    <x v="0"/>
  </r>
  <r>
    <m/>
    <m/>
    <x v="15"/>
    <m/>
    <m/>
    <x v="3"/>
  </r>
  <r>
    <m/>
    <m/>
    <x v="15"/>
    <m/>
    <m/>
    <x v="3"/>
  </r>
  <r>
    <m/>
    <m/>
    <x v="15"/>
    <m/>
    <m/>
    <x v="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n v="80092806"/>
    <s v="9/10/2023."/>
    <x v="0"/>
    <n v="985"/>
    <s v="Semana del 21/9 al 29/9."/>
    <x v="0"/>
  </r>
  <r>
    <n v="80092806"/>
    <s v="9/10/2023."/>
    <x v="1"/>
    <n v="1680"/>
    <s v="Semana del 21/9 al 29/9."/>
    <x v="1"/>
  </r>
  <r>
    <n v="80092806"/>
    <s v="9/10/2023."/>
    <x v="2"/>
    <n v="150"/>
    <s v="Semana del 21/9 al 29/9."/>
    <x v="2"/>
  </r>
  <r>
    <n v="80092806"/>
    <s v="9/10/2023."/>
    <x v="2"/>
    <n v="450"/>
    <s v="Semana del 21/9 al 29/9."/>
    <x v="1"/>
  </r>
  <r>
    <n v="80092806"/>
    <s v="9/10/2023."/>
    <x v="3"/>
    <n v="430"/>
    <s v="Semana del 21/9 al 29/9."/>
    <x v="0"/>
  </r>
  <r>
    <n v="80092806"/>
    <s v="9/10/2023."/>
    <x v="4"/>
    <n v="3700"/>
    <s v="Semana del 21/9 al 29/9."/>
    <x v="1"/>
  </r>
  <r>
    <n v="80092806"/>
    <s v="9/10/2023."/>
    <x v="4"/>
    <n v="540"/>
    <s v="Semana del 21/9 al 29/9."/>
    <x v="2"/>
  </r>
  <r>
    <n v="80092806"/>
    <s v="9/10/2023."/>
    <x v="5"/>
    <n v="890"/>
    <s v="Semana del 21/9 al 29/9."/>
    <x v="0"/>
  </r>
  <r>
    <n v="80092806"/>
    <s v="9/10/2023."/>
    <x v="6"/>
    <n v="720"/>
    <s v="Semana del 21/9 al 29/9."/>
    <x v="1"/>
  </r>
  <r>
    <n v="80092806"/>
    <s v="9/10/2023."/>
    <x v="7"/>
    <n v="200"/>
    <s v="Semana del 21/9 al 29/9."/>
    <x v="1"/>
  </r>
  <r>
    <n v="80092806"/>
    <s v="9/10/2023."/>
    <x v="8"/>
    <n v="295"/>
    <s v="Semana del 21/9 al 29/9."/>
    <x v="0"/>
  </r>
  <r>
    <n v="80092806"/>
    <s v="9/10/2023."/>
    <x v="9"/>
    <n v="370"/>
    <s v="Semana del 21/9 al 29/9."/>
    <x v="0"/>
  </r>
  <r>
    <n v="80092806"/>
    <s v="9/10/2023."/>
    <x v="10"/>
    <n v="30"/>
    <s v="Semana del 21/9 al 29/9."/>
    <x v="0"/>
  </r>
  <r>
    <n v="80092806"/>
    <s v="9/10/2023."/>
    <x v="11"/>
    <n v="1645"/>
    <s v="Semana del 21/9 al 29/9."/>
    <x v="0"/>
  </r>
  <r>
    <n v="80092806"/>
    <s v="9/10/2023."/>
    <x v="11"/>
    <n v="900"/>
    <s v="Semana del 21/9 al 29/9."/>
    <x v="1"/>
  </r>
  <r>
    <n v="80092806"/>
    <s v="9/10/2023."/>
    <x v="12"/>
    <n v="120"/>
    <s v="Semana del 21/9 al 29/9."/>
    <x v="0"/>
  </r>
  <r>
    <n v="80092827"/>
    <s v="9/10/2023."/>
    <x v="0"/>
    <n v="115"/>
    <s v="Semana del 02-10 al 06-10."/>
    <x v="0"/>
  </r>
  <r>
    <n v="80092827"/>
    <s v="9/10/2023."/>
    <x v="12"/>
    <n v="100"/>
    <s v="Semana del 02-10 al 06-10."/>
    <x v="0"/>
  </r>
  <r>
    <n v="80092827"/>
    <s v="9/10/2023."/>
    <x v="3"/>
    <n v="270"/>
    <s v="Semana del 02-10 al 06-10."/>
    <x v="0"/>
  </r>
  <r>
    <n v="80092827"/>
    <s v="9/10/2023."/>
    <x v="4"/>
    <n v="2060"/>
    <s v="Semana del 02-10 al 06-10."/>
    <x v="1"/>
  </r>
  <r>
    <n v="80093390"/>
    <s v="20/10/2023."/>
    <x v="8"/>
    <n v="830"/>
    <s v="Semana del 08/10 al 12/10."/>
    <x v="0"/>
  </r>
  <r>
    <n v="80093390"/>
    <s v="20/10/2023."/>
    <x v="8"/>
    <n v="295"/>
    <s v="Semana del 08/10 al 12/10."/>
    <x v="0"/>
  </r>
  <r>
    <n v="80093390"/>
    <s v="20/10/2023."/>
    <x v="9"/>
    <n v="310"/>
    <s v="Semana del 08/10 al 12/10."/>
    <x v="0"/>
  </r>
  <r>
    <n v="80093390"/>
    <s v="20/10/2023."/>
    <x v="10"/>
    <n v="30"/>
    <s v="Semana del 08/10 al 12/10."/>
    <x v="0"/>
  </r>
  <r>
    <n v="80093390"/>
    <s v="20/10/2023."/>
    <x v="4"/>
    <n v="1130"/>
    <s v="Semana del 08/10 al 12/10."/>
    <x v="1"/>
  </r>
  <r>
    <n v="80093390"/>
    <s v="20/10/2023."/>
    <x v="5"/>
    <n v="890"/>
    <s v="Semana del 08/10 al 12/10."/>
    <x v="0"/>
  </r>
  <r>
    <n v="80093390"/>
    <s v="20/10/2023."/>
    <x v="1"/>
    <n v="570"/>
    <s v="Semana del 08/10 al 12/10."/>
    <x v="1"/>
  </r>
  <r>
    <n v="80093390"/>
    <s v="20/10/2023."/>
    <x v="0"/>
    <n v="150"/>
    <s v="Semana del 08/10 al 12/10."/>
    <x v="0"/>
  </r>
  <r>
    <n v="80093390"/>
    <s v="20/10/2023."/>
    <x v="3"/>
    <n v="190"/>
    <s v="Semana del 08/10 al 12/10."/>
    <x v="0"/>
  </r>
  <r>
    <n v="80093390"/>
    <s v="20/10/2023."/>
    <x v="7"/>
    <n v="160"/>
    <s v="Semana del 08/10 al 12/10."/>
    <x v="1"/>
  </r>
  <r>
    <n v="80093396"/>
    <s v="20/10/2023."/>
    <x v="1"/>
    <n v="90"/>
    <s v="Semana del 17-10 al 20-10."/>
    <x v="1"/>
  </r>
  <r>
    <n v="80093396"/>
    <s v="20/10/2023."/>
    <x v="13"/>
    <n v="200"/>
    <s v="Semana del 17-10 al 20-10."/>
    <x v="0"/>
  </r>
  <r>
    <n v="80093396"/>
    <s v="20/10/2023."/>
    <x v="4"/>
    <n v="410"/>
    <s v="Semana del 17-10 al 20-10."/>
    <x v="1"/>
  </r>
  <r>
    <n v="80093396"/>
    <s v="20/10/2023."/>
    <x v="3"/>
    <n v="230"/>
    <s v="Semana del 17-10 al 20-10."/>
    <x v="0"/>
  </r>
  <r>
    <n v="80093396"/>
    <s v="20/10/2023."/>
    <x v="14"/>
    <n v="200"/>
    <s v="Semana del 17-10 al 20-10."/>
    <x v="1"/>
  </r>
  <r>
    <m/>
    <m/>
    <x v="15"/>
    <n v="150"/>
    <s v="IPB530 rellenado el 02-10-23"/>
    <x v="0"/>
  </r>
  <r>
    <m/>
    <d v="2023-10-02T00:00:00"/>
    <x v="16"/>
    <n v="120"/>
    <s v="MA-101"/>
    <x v="0"/>
  </r>
  <r>
    <m/>
    <m/>
    <x v="17"/>
    <m/>
    <m/>
    <x v="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s v="56-00002761"/>
    <d v="2023-09-28T00:00:00"/>
    <x v="0"/>
    <n v="44"/>
    <m/>
    <x v="0"/>
  </r>
  <r>
    <s v="56-00002761"/>
    <d v="2023-09-28T00:00:00"/>
    <x v="1"/>
    <n v="440"/>
    <m/>
    <x v="1"/>
  </r>
  <r>
    <s v="56-00002762"/>
    <d v="2023-09-30T00:00:00"/>
    <x v="1"/>
    <n v="480"/>
    <m/>
    <x v="1"/>
  </r>
  <r>
    <s v="56-00002762"/>
    <d v="2023-09-30T00:00:00"/>
    <x v="2"/>
    <n v="480"/>
    <m/>
    <x v="1"/>
  </r>
  <r>
    <s v="56-00002762"/>
    <d v="2023-09-30T00:00:00"/>
    <x v="3"/>
    <n v="641"/>
    <m/>
    <x v="0"/>
  </r>
  <r>
    <s v="56-00002762"/>
    <d v="2023-09-30T00:00:00"/>
    <x v="4"/>
    <n v="640"/>
    <m/>
    <x v="0"/>
  </r>
  <r>
    <s v="56-00002767"/>
    <d v="2023-10-13T00:00:00"/>
    <x v="1"/>
    <n v="220"/>
    <m/>
    <x v="1"/>
  </r>
  <r>
    <s v="56-00002767"/>
    <d v="2023-10-13T00:00:00"/>
    <x v="3"/>
    <n v="220"/>
    <m/>
    <x v="0"/>
  </r>
  <r>
    <m/>
    <m/>
    <x v="5"/>
    <m/>
    <m/>
    <x v="1"/>
  </r>
  <r>
    <m/>
    <m/>
    <x v="5"/>
    <m/>
    <m/>
    <x v="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s v="27-00002755"/>
    <d v="2023-08-29T00:00:00"/>
    <x v="0"/>
    <n v="585"/>
    <m/>
    <x v="0"/>
  </r>
  <r>
    <s v="27-00002755"/>
    <d v="2023-08-29T00:00:00"/>
    <x v="1"/>
    <n v="195"/>
    <m/>
    <x v="0"/>
  </r>
  <r>
    <s v="27-00002755"/>
    <d v="2023-08-29T00:00:00"/>
    <x v="2"/>
    <n v="500"/>
    <m/>
    <x v="0"/>
  </r>
  <r>
    <s v="27-00002755"/>
    <d v="2023-08-29T00:00:00"/>
    <x v="3"/>
    <n v="505"/>
    <m/>
    <x v="1"/>
  </r>
  <r>
    <m/>
    <m/>
    <x v="4"/>
    <m/>
    <m/>
    <x v="0"/>
  </r>
  <r>
    <m/>
    <m/>
    <x v="4"/>
    <m/>
    <m/>
    <x v="0"/>
  </r>
  <r>
    <m/>
    <m/>
    <x v="4"/>
    <m/>
    <m/>
    <x v="1"/>
  </r>
  <r>
    <m/>
    <m/>
    <x v="4"/>
    <m/>
    <m/>
    <x v="0"/>
  </r>
  <r>
    <m/>
    <m/>
    <x v="4"/>
    <m/>
    <m/>
    <x v="0"/>
  </r>
  <r>
    <m/>
    <m/>
    <x v="4"/>
    <m/>
    <m/>
    <x v="0"/>
  </r>
  <r>
    <m/>
    <m/>
    <x v="4"/>
    <m/>
    <m/>
    <x v="0"/>
  </r>
  <r>
    <m/>
    <m/>
    <x v="4"/>
    <m/>
    <m/>
    <x v="2"/>
  </r>
  <r>
    <m/>
    <m/>
    <x v="4"/>
    <m/>
    <m/>
    <x v="2"/>
  </r>
  <r>
    <m/>
    <m/>
    <x v="4"/>
    <m/>
    <m/>
    <x v="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d v="2023-11-27T00:00:00"/>
    <x v="0"/>
    <n v="1740"/>
    <m/>
    <x v="0"/>
  </r>
  <r>
    <d v="2023-11-27T00:00:00"/>
    <x v="1"/>
    <n v="180"/>
    <m/>
    <x v="0"/>
  </r>
  <r>
    <d v="2023-11-27T00:00:00"/>
    <x v="1"/>
    <n v="530"/>
    <m/>
    <x v="1"/>
  </r>
  <r>
    <d v="2023-11-27T00:00:00"/>
    <x v="2"/>
    <n v="120"/>
    <m/>
    <x v="1"/>
  </r>
  <r>
    <d v="2023-11-27T00:00:00"/>
    <x v="3"/>
    <n v="200"/>
    <m/>
    <x v="0"/>
  </r>
  <r>
    <d v="2023-11-27T00:00:00"/>
    <x v="4"/>
    <n v="700"/>
    <m/>
    <x v="1"/>
  </r>
  <r>
    <d v="2023-11-30T00:00:00"/>
    <x v="5"/>
    <n v="900"/>
    <m/>
    <x v="0"/>
  </r>
  <r>
    <d v="2023-11-30T00:00:00"/>
    <x v="5"/>
    <n v="1555"/>
    <m/>
    <x v="1"/>
  </r>
  <r>
    <d v="2023-11-30T00:00:00"/>
    <x v="6"/>
    <n v="150"/>
    <m/>
    <x v="1"/>
  </r>
  <r>
    <d v="2023-12-07T00:00:00"/>
    <x v="0"/>
    <n v="910"/>
    <m/>
    <x v="1"/>
  </r>
  <r>
    <d v="2023-12-07T00:00:00"/>
    <x v="0"/>
    <n v="90"/>
    <m/>
    <x v="2"/>
  </r>
  <r>
    <d v="2023-12-07T00:00:00"/>
    <x v="7"/>
    <n v="750"/>
    <m/>
    <x v="0"/>
  </r>
  <r>
    <d v="2023-12-07T00:00:00"/>
    <x v="8"/>
    <n v="470"/>
    <m/>
    <x v="1"/>
  </r>
  <r>
    <d v="2023-12-11T00:00:00"/>
    <x v="0"/>
    <n v="885"/>
    <m/>
    <x v="0"/>
  </r>
  <r>
    <d v="2023-12-11T00:00:00"/>
    <x v="9"/>
    <n v="690"/>
    <m/>
    <x v="1"/>
  </r>
  <r>
    <d v="2023-12-11T00:00:00"/>
    <x v="3"/>
    <n v="160"/>
    <m/>
    <x v="1"/>
  </r>
  <r>
    <d v="2023-12-11T00:00:00"/>
    <x v="1"/>
    <n v="200"/>
    <m/>
    <x v="0"/>
  </r>
  <r>
    <d v="2023-12-14T00:00:00"/>
    <x v="4"/>
    <n v="1080"/>
    <m/>
    <x v="0"/>
  </r>
  <r>
    <d v="2023-12-14T00:00:00"/>
    <x v="10"/>
    <n v="210"/>
    <m/>
    <x v="1"/>
  </r>
  <r>
    <d v="2023-12-14T00:00:00"/>
    <x v="9"/>
    <n v="175"/>
    <m/>
    <x v="1"/>
  </r>
  <r>
    <d v="2023-12-14T00:00:00"/>
    <x v="11"/>
    <n v="30"/>
    <m/>
    <x v="1"/>
  </r>
  <r>
    <d v="2023-12-14T00:00:00"/>
    <x v="12"/>
    <n v="260"/>
    <m/>
    <x v="1"/>
  </r>
  <r>
    <d v="2023-12-18T00:00:00"/>
    <x v="1"/>
    <n v="100"/>
    <m/>
    <x v="0"/>
  </r>
  <r>
    <d v="2023-12-18T00:00:00"/>
    <x v="0"/>
    <n v="175"/>
    <m/>
    <x v="0"/>
  </r>
  <r>
    <d v="2023-12-18T00:00:00"/>
    <x v="8"/>
    <n v="240"/>
    <m/>
    <x v="1"/>
  </r>
  <r>
    <d v="2023-12-18T00:00:00"/>
    <x v="9"/>
    <n v="150"/>
    <m/>
    <x v="1"/>
  </r>
  <r>
    <d v="2023-11-24T00:00:00"/>
    <x v="8"/>
    <n v="170"/>
    <m/>
    <x v="1"/>
  </r>
  <r>
    <d v="2023-11-24T00:00:00"/>
    <x v="10"/>
    <n v="310"/>
    <m/>
    <x v="1"/>
  </r>
  <r>
    <d v="2023-11-24T00:00:00"/>
    <x v="9"/>
    <n v="295"/>
    <m/>
    <x v="1"/>
  </r>
  <r>
    <d v="2023-11-24T00:00:00"/>
    <x v="7"/>
    <n v="1590"/>
    <m/>
    <x v="0"/>
  </r>
  <r>
    <d v="2023-11-24T00:00:00"/>
    <x v="13"/>
    <n v="720"/>
    <m/>
    <x v="0"/>
  </r>
  <r>
    <d v="2023-11-24T00:00:00"/>
    <x v="14"/>
    <n v="450"/>
    <m/>
    <x v="0"/>
  </r>
  <r>
    <d v="2023-11-24T00:00:00"/>
    <x v="14"/>
    <n v="150"/>
    <m/>
    <x v="2"/>
  </r>
  <r>
    <d v="2023-11-24T00:00:00"/>
    <x v="0"/>
    <n v="3575"/>
    <m/>
    <x v="0"/>
  </r>
  <r>
    <d v="2023-11-24T00:00:00"/>
    <x v="0"/>
    <n v="450"/>
    <m/>
    <x v="2"/>
  </r>
  <r>
    <d v="2023-11-24T00:00:00"/>
    <x v="1"/>
    <n v="240"/>
    <m/>
    <x v="1"/>
  </r>
  <r>
    <d v="2023-11-24T00:00:00"/>
    <x v="11"/>
    <n v="30"/>
    <m/>
    <x v="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s v="56_00002770"/>
    <d v="2023-10-23T00:00:00"/>
    <x v="0"/>
    <n v="200"/>
    <m/>
    <x v="0"/>
  </r>
  <r>
    <s v="56_00002770"/>
    <d v="2023-10-23T00:00:00"/>
    <x v="1"/>
    <n v="755"/>
    <m/>
    <x v="1"/>
  </r>
  <r>
    <s v="56_00002770"/>
    <d v="2023-10-23T00:00:00"/>
    <x v="2"/>
    <n v="315"/>
    <m/>
    <x v="1"/>
  </r>
  <r>
    <s v="56_00002770"/>
    <d v="2023-10-23T00:00:00"/>
    <x v="3"/>
    <n v="420"/>
    <m/>
    <x v="1"/>
  </r>
  <r>
    <s v="56_00002770"/>
    <d v="2023-10-23T00:00:00"/>
    <x v="4"/>
    <n v="195"/>
    <m/>
    <x v="0"/>
  </r>
  <r>
    <s v="11-00300096"/>
    <d v="2023-11-06T00:00:00"/>
    <x v="1"/>
    <n v="760"/>
    <m/>
    <x v="1"/>
  </r>
  <r>
    <s v="11-00300096"/>
    <d v="2023-11-06T00:00:00"/>
    <x v="0"/>
    <n v="210"/>
    <m/>
    <x v="0"/>
  </r>
  <r>
    <s v="11-00300096"/>
    <d v="2023-11-06T00:00:00"/>
    <x v="3"/>
    <n v="400"/>
    <m/>
    <x v="1"/>
  </r>
  <r>
    <s v="56-00002771"/>
    <d v="2023-11-15T00:00:00"/>
    <x v="0"/>
    <n v="260"/>
    <m/>
    <x v="0"/>
  </r>
  <r>
    <s v="56-00002771"/>
    <d v="2023-11-15T00:00:00"/>
    <x v="1"/>
    <n v="470"/>
    <m/>
    <x v="1"/>
  </r>
  <r>
    <s v="56-00002771"/>
    <d v="2023-11-15T00:00:00"/>
    <x v="3"/>
    <n v="370"/>
    <m/>
    <x v="1"/>
  </r>
  <r>
    <s v="56-00002771"/>
    <d v="2023-11-15T00:00:00"/>
    <x v="4"/>
    <n v="210"/>
    <m/>
    <x v="0"/>
  </r>
  <r>
    <s v="56-00002771"/>
    <d v="2023-11-15T00:00:00"/>
    <x v="2"/>
    <n v="345"/>
    <m/>
    <x v="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s v="56-00002878"/>
    <d v="2023-11-29T00:00:00"/>
    <x v="0"/>
    <n v="260"/>
    <m/>
    <x v="0"/>
  </r>
  <r>
    <s v="56-00002877"/>
    <d v="2023-11-24T00:00:00"/>
    <x v="1"/>
    <n v="240"/>
    <m/>
    <x v="1"/>
  </r>
  <r>
    <s v="56-00002878"/>
    <d v="2023-11-29T00:00:00"/>
    <x v="2"/>
    <n v="23"/>
    <m/>
    <x v="0"/>
  </r>
  <r>
    <s v="56-00002878"/>
    <d v="2023-11-29T00:00:00"/>
    <x v="1"/>
    <n v="345"/>
    <m/>
    <x v="1"/>
  </r>
  <r>
    <s v="56-00002884"/>
    <d v="2023-12-12T00:00:00"/>
    <x v="0"/>
    <n v="250"/>
    <m/>
    <x v="0"/>
  </r>
  <r>
    <s v="56-00002884"/>
    <d v="2023-12-12T00:00:00"/>
    <x v="3"/>
    <n v="520"/>
    <m/>
    <x v="1"/>
  </r>
  <r>
    <s v="56-00002884"/>
    <d v="2023-12-12T00:00:00"/>
    <x v="1"/>
    <n v="390"/>
    <m/>
    <x v="1"/>
  </r>
  <r>
    <s v="56-00002884"/>
    <d v="2023-12-12T00:00:00"/>
    <x v="2"/>
    <n v="23"/>
    <m/>
    <x v="0"/>
  </r>
  <r>
    <s v="56-00002884"/>
    <d v="2023-12-12T00:00:00"/>
    <x v="4"/>
    <n v="390"/>
    <m/>
    <x v="1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  <r>
    <m/>
    <m/>
    <x v="5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3" cacheId="12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3" firstHeaderRow="1" firstDataRow="1" firstDataCol="1"/>
  <pivotFields count="4">
    <pivotField showAll="0"/>
    <pivotField showAll="0"/>
    <pivotField axis="axisRow" showAll="0">
      <items count="32">
        <item x="9"/>
        <item x="8"/>
        <item n="DBN1425" m="1" x="28"/>
        <item x="2"/>
        <item m="1" x="24"/>
        <item m="1" x="20"/>
        <item x="3"/>
        <item n="DBN14252" x="6"/>
        <item x="5"/>
        <item m="1" x="16"/>
        <item h="1" x="12"/>
        <item x="7"/>
        <item x="0"/>
        <item x="11"/>
        <item x="1"/>
        <item x="10"/>
        <item m="1" x="29"/>
        <item m="1" x="17"/>
        <item m="1" x="13"/>
        <item m="1" x="23"/>
        <item m="1" x="27"/>
        <item m="1" x="30"/>
        <item m="1" x="14"/>
        <item m="1" x="26"/>
        <item m="1" x="25"/>
        <item m="1" x="22"/>
        <item m="1" x="19"/>
        <item m="1" x="15"/>
        <item m="1" x="18"/>
        <item m="1" x="21"/>
        <item x="4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3"/>
    </i>
    <i>
      <x v="6"/>
    </i>
    <i>
      <x v="7"/>
    </i>
    <i>
      <x v="8"/>
    </i>
    <i>
      <x v="11"/>
    </i>
    <i>
      <x v="12"/>
    </i>
    <i>
      <x v="13"/>
    </i>
    <i>
      <x v="14"/>
    </i>
    <i>
      <x v="15"/>
    </i>
    <i>
      <x v="30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12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9" firstHeaderRow="1" firstDataRow="1" firstDataCol="1"/>
  <pivotFields count="4">
    <pivotField showAll="0"/>
    <pivotField showAll="0"/>
    <pivotField axis="axisRow" showAll="0" sortType="ascending">
      <items count="32">
        <item x="11"/>
        <item m="1" x="25"/>
        <item x="5"/>
        <item m="1" x="20"/>
        <item m="1" x="23"/>
        <item x="9"/>
        <item x="8"/>
        <item m="1" x="26"/>
        <item x="7"/>
        <item m="1" x="14"/>
        <item n="DBN1425" m="1" x="28"/>
        <item m="1" x="29"/>
        <item n="DBN14252" x="6"/>
        <item x="3"/>
        <item m="1" x="13"/>
        <item m="1" x="16"/>
        <item m="1" x="30"/>
        <item m="1" x="24"/>
        <item m="1" x="17"/>
        <item x="2"/>
        <item m="1" x="27"/>
        <item x="10"/>
        <item m="1" x="19"/>
        <item x="4"/>
        <item m="1" x="18"/>
        <item x="0"/>
        <item m="1" x="15"/>
        <item x="1"/>
        <item m="1" x="22"/>
        <item m="1" x="21"/>
        <item h="1" x="12"/>
        <item t="default"/>
      </items>
    </pivotField>
    <pivotField dataField="1" showAll="0"/>
  </pivotFields>
  <rowFields count="1">
    <field x="2"/>
  </rowFields>
  <rowItems count="13">
    <i>
      <x/>
    </i>
    <i>
      <x v="2"/>
    </i>
    <i>
      <x v="5"/>
    </i>
    <i>
      <x v="6"/>
    </i>
    <i>
      <x v="8"/>
    </i>
    <i>
      <x v="12"/>
    </i>
    <i>
      <x v="13"/>
    </i>
    <i>
      <x v="19"/>
    </i>
    <i>
      <x v="21"/>
    </i>
    <i>
      <x v="23"/>
    </i>
    <i>
      <x v="25"/>
    </i>
    <i>
      <x v="27"/>
    </i>
    <i t="grand">
      <x/>
    </i>
  </rowItems>
  <colItems count="1">
    <i/>
  </colItems>
  <dataFields count="1">
    <dataField name="Suma de LITROS" fld="3" baseField="2" baseItem="0"/>
  </dataFields>
  <formats count="21">
    <format dxfId="907">
      <pivotArea type="all" dataOnly="0" outline="0" fieldPosition="0"/>
    </format>
    <format dxfId="906">
      <pivotArea outline="0" collapsedLevelsAreSubtotals="1" fieldPosition="0"/>
    </format>
    <format dxfId="905">
      <pivotArea field="2" type="button" dataOnly="0" labelOnly="1" outline="0" axis="axisRow" fieldPosition="0"/>
    </format>
    <format dxfId="904">
      <pivotArea dataOnly="0" labelOnly="1" outline="0" axis="axisValues" fieldPosition="0"/>
    </format>
    <format dxfId="903">
      <pivotArea dataOnly="0" labelOnly="1" fieldPosition="0">
        <references count="1">
          <reference field="2" count="0"/>
        </references>
      </pivotArea>
    </format>
    <format dxfId="902">
      <pivotArea dataOnly="0" labelOnly="1" grandRow="1" outline="0" fieldPosition="0"/>
    </format>
    <format dxfId="901">
      <pivotArea dataOnly="0" labelOnly="1" outline="0" axis="axisValues" fieldPosition="0"/>
    </format>
    <format dxfId="900">
      <pivotArea type="all" dataOnly="0" outline="0" fieldPosition="0"/>
    </format>
    <format dxfId="899">
      <pivotArea outline="0" collapsedLevelsAreSubtotals="1" fieldPosition="0"/>
    </format>
    <format dxfId="898">
      <pivotArea field="2" type="button" dataOnly="0" labelOnly="1" outline="0" axis="axisRow" fieldPosition="0"/>
    </format>
    <format dxfId="897">
      <pivotArea dataOnly="0" labelOnly="1" outline="0" axis="axisValues" fieldPosition="0"/>
    </format>
    <format dxfId="896">
      <pivotArea dataOnly="0" labelOnly="1" fieldPosition="0">
        <references count="1">
          <reference field="2" count="0"/>
        </references>
      </pivotArea>
    </format>
    <format dxfId="895">
      <pivotArea dataOnly="0" labelOnly="1" grandRow="1" outline="0" fieldPosition="0"/>
    </format>
    <format dxfId="894">
      <pivotArea dataOnly="0" labelOnly="1" outline="0" axis="axisValues" fieldPosition="0"/>
    </format>
    <format dxfId="893">
      <pivotArea type="all" dataOnly="0" outline="0" fieldPosition="0"/>
    </format>
    <format dxfId="892">
      <pivotArea outline="0" collapsedLevelsAreSubtotals="1" fieldPosition="0"/>
    </format>
    <format dxfId="891">
      <pivotArea field="2" type="button" dataOnly="0" labelOnly="1" outline="0" axis="axisRow" fieldPosition="0"/>
    </format>
    <format dxfId="890">
      <pivotArea dataOnly="0" labelOnly="1" outline="0" axis="axisValues" fieldPosition="0"/>
    </format>
    <format dxfId="889">
      <pivotArea dataOnly="0" labelOnly="1" fieldPosition="0">
        <references count="1">
          <reference field="2" count="0"/>
        </references>
      </pivotArea>
    </format>
    <format dxfId="888">
      <pivotArea dataOnly="0" labelOnly="1" grandRow="1" outline="0" fieldPosition="0"/>
    </format>
    <format dxfId="88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1" cacheId="11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H6:I8" firstHeaderRow="1" firstDataRow="1" firstDataCol="1"/>
  <pivotFields count="4">
    <pivotField showAll="0"/>
    <pivotField showAll="0"/>
    <pivotField axis="axisRow" showAll="0">
      <items count="3">
        <item m="1" x="1"/>
        <item x="0"/>
        <item t="default"/>
      </items>
    </pivotField>
    <pivotField dataField="1" showAll="0"/>
  </pivotFields>
  <rowFields count="1">
    <field x="2"/>
  </rowFields>
  <rowItems count="2">
    <i>
      <x v="1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1" cacheId="11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3" firstHeaderRow="1" firstDataRow="1" firstDataCol="1"/>
  <pivotFields count="5">
    <pivotField showAll="0"/>
    <pivotField showAll="0"/>
    <pivotField axis="axisRow" showAll="0" sortType="ascending">
      <items count="17">
        <item x="11"/>
        <item x="0"/>
        <item x="14"/>
        <item x="8"/>
        <item x="9"/>
        <item n="DBN14252" x="12"/>
        <item x="1"/>
        <item x="5"/>
        <item x="4"/>
        <item x="6"/>
        <item x="3"/>
        <item x="10"/>
        <item x="13"/>
        <item x="7"/>
        <item x="2"/>
        <item x="15"/>
        <item t="default"/>
      </items>
    </pivotField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" fld="3" baseField="2" baseItem="0"/>
  </dataFields>
  <formats count="21">
    <format dxfId="886">
      <pivotArea type="all" dataOnly="0" outline="0" fieldPosition="0"/>
    </format>
    <format dxfId="885">
      <pivotArea outline="0" collapsedLevelsAreSubtotals="1" fieldPosition="0"/>
    </format>
    <format dxfId="884">
      <pivotArea field="2" type="button" dataOnly="0" labelOnly="1" outline="0" axis="axisRow" fieldPosition="0"/>
    </format>
    <format dxfId="883">
      <pivotArea dataOnly="0" labelOnly="1" outline="0" axis="axisValues" fieldPosition="0"/>
    </format>
    <format dxfId="882">
      <pivotArea dataOnly="0" labelOnly="1" fieldPosition="0">
        <references count="1">
          <reference field="2" count="0"/>
        </references>
      </pivotArea>
    </format>
    <format dxfId="881">
      <pivotArea dataOnly="0" labelOnly="1" grandRow="1" outline="0" fieldPosition="0"/>
    </format>
    <format dxfId="880">
      <pivotArea dataOnly="0" labelOnly="1" outline="0" axis="axisValues" fieldPosition="0"/>
    </format>
    <format dxfId="879">
      <pivotArea type="all" dataOnly="0" outline="0" fieldPosition="0"/>
    </format>
    <format dxfId="878">
      <pivotArea outline="0" collapsedLevelsAreSubtotals="1" fieldPosition="0"/>
    </format>
    <format dxfId="877">
      <pivotArea field="2" type="button" dataOnly="0" labelOnly="1" outline="0" axis="axisRow" fieldPosition="0"/>
    </format>
    <format dxfId="876">
      <pivotArea dataOnly="0" labelOnly="1" outline="0" axis="axisValues" fieldPosition="0"/>
    </format>
    <format dxfId="875">
      <pivotArea dataOnly="0" labelOnly="1" fieldPosition="0">
        <references count="1">
          <reference field="2" count="0"/>
        </references>
      </pivotArea>
    </format>
    <format dxfId="874">
      <pivotArea dataOnly="0" labelOnly="1" grandRow="1" outline="0" fieldPosition="0"/>
    </format>
    <format dxfId="873">
      <pivotArea dataOnly="0" labelOnly="1" outline="0" axis="axisValues" fieldPosition="0"/>
    </format>
    <format dxfId="872">
      <pivotArea type="all" dataOnly="0" outline="0" fieldPosition="0"/>
    </format>
    <format dxfId="871">
      <pivotArea outline="0" collapsedLevelsAreSubtotals="1" fieldPosition="0"/>
    </format>
    <format dxfId="870">
      <pivotArea field="2" type="button" dataOnly="0" labelOnly="1" outline="0" axis="axisRow" fieldPosition="0"/>
    </format>
    <format dxfId="869">
      <pivotArea dataOnly="0" labelOnly="1" outline="0" axis="axisValues" fieldPosition="0"/>
    </format>
    <format dxfId="868">
      <pivotArea dataOnly="0" labelOnly="1" fieldPosition="0">
        <references count="1">
          <reference field="2" count="0"/>
        </references>
      </pivotArea>
    </format>
    <format dxfId="867">
      <pivotArea dataOnly="0" labelOnly="1" grandRow="1" outline="0" fieldPosition="0"/>
    </format>
    <format dxfId="86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Dinámica3" cacheId="11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6" firstHeaderRow="1" firstDataRow="1" firstDataCol="1"/>
  <pivotFields count="5">
    <pivotField showAll="0"/>
    <pivotField showAll="0"/>
    <pivotField axis="axisRow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Dinámica1" cacheId="9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I6:J22" firstHeaderRow="1" firstDataRow="1" firstDataCol="1"/>
  <pivotFields count="5">
    <pivotField showAll="0"/>
    <pivotField showAll="0"/>
    <pivotField axis="axisRow" showAll="0" sortType="ascending">
      <items count="16">
        <item x="2"/>
        <item x="10"/>
        <item x="8"/>
        <item x="9"/>
        <item x="1"/>
        <item x="4"/>
        <item x="3"/>
        <item x="12"/>
        <item x="11"/>
        <item x="0"/>
        <item x="5"/>
        <item x="6"/>
        <item x="13"/>
        <item x="7"/>
        <item x="14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" fld="3" baseField="2" baseItem="0"/>
  </dataFields>
  <formats count="21">
    <format dxfId="865">
      <pivotArea type="all" dataOnly="0" outline="0" fieldPosition="0"/>
    </format>
    <format dxfId="864">
      <pivotArea outline="0" collapsedLevelsAreSubtotals="1" fieldPosition="0"/>
    </format>
    <format dxfId="863">
      <pivotArea field="2" type="button" dataOnly="0" labelOnly="1" outline="0" axis="axisRow" fieldPosition="0"/>
    </format>
    <format dxfId="862">
      <pivotArea dataOnly="0" labelOnly="1" outline="0" axis="axisValues" fieldPosition="0"/>
    </format>
    <format dxfId="861">
      <pivotArea dataOnly="0" labelOnly="1" fieldPosition="0">
        <references count="1">
          <reference field="2" count="0"/>
        </references>
      </pivotArea>
    </format>
    <format dxfId="860">
      <pivotArea dataOnly="0" labelOnly="1" grandRow="1" outline="0" fieldPosition="0"/>
    </format>
    <format dxfId="859">
      <pivotArea dataOnly="0" labelOnly="1" outline="0" axis="axisValues" fieldPosition="0"/>
    </format>
    <format dxfId="858">
      <pivotArea type="all" dataOnly="0" outline="0" fieldPosition="0"/>
    </format>
    <format dxfId="857">
      <pivotArea outline="0" collapsedLevelsAreSubtotals="1" fieldPosition="0"/>
    </format>
    <format dxfId="856">
      <pivotArea field="2" type="button" dataOnly="0" labelOnly="1" outline="0" axis="axisRow" fieldPosition="0"/>
    </format>
    <format dxfId="855">
      <pivotArea dataOnly="0" labelOnly="1" outline="0" axis="axisValues" fieldPosition="0"/>
    </format>
    <format dxfId="854">
      <pivotArea dataOnly="0" labelOnly="1" fieldPosition="0">
        <references count="1">
          <reference field="2" count="0"/>
        </references>
      </pivotArea>
    </format>
    <format dxfId="853">
      <pivotArea dataOnly="0" labelOnly="1" grandRow="1" outline="0" fieldPosition="0"/>
    </format>
    <format dxfId="852">
      <pivotArea dataOnly="0" labelOnly="1" outline="0" axis="axisValues" fieldPosition="0"/>
    </format>
    <format dxfId="851">
      <pivotArea type="all" dataOnly="0" outline="0" fieldPosition="0"/>
    </format>
    <format dxfId="850">
      <pivotArea outline="0" collapsedLevelsAreSubtotals="1" fieldPosition="0"/>
    </format>
    <format dxfId="849">
      <pivotArea field="2" type="button" dataOnly="0" labelOnly="1" outline="0" axis="axisRow" fieldPosition="0"/>
    </format>
    <format dxfId="848">
      <pivotArea dataOnly="0" labelOnly="1" outline="0" axis="axisValues" fieldPosition="0"/>
    </format>
    <format dxfId="847">
      <pivotArea dataOnly="0" labelOnly="1" fieldPosition="0">
        <references count="1">
          <reference field="2" count="0"/>
        </references>
      </pivotArea>
    </format>
    <format dxfId="846">
      <pivotArea dataOnly="0" labelOnly="1" grandRow="1" outline="0" fieldPosition="0"/>
    </format>
    <format dxfId="84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1" cacheId="9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5">
        <item x="1"/>
        <item x="7"/>
        <item x="13"/>
        <item x="2"/>
        <item x="0"/>
        <item x="9"/>
        <item x="3"/>
        <item x="8"/>
        <item x="4"/>
        <item x="6"/>
        <item x="11"/>
        <item x="10"/>
        <item x="5"/>
        <item x="12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formats count="21">
    <format dxfId="844">
      <pivotArea type="all" dataOnly="0" outline="0" fieldPosition="0"/>
    </format>
    <format dxfId="843">
      <pivotArea outline="0" collapsedLevelsAreSubtotals="1" fieldPosition="0"/>
    </format>
    <format dxfId="842">
      <pivotArea field="2" type="button" dataOnly="0" labelOnly="1" outline="0" axis="axisRow" fieldPosition="0"/>
    </format>
    <format dxfId="841">
      <pivotArea dataOnly="0" labelOnly="1" outline="0" axis="axisValues" fieldPosition="0"/>
    </format>
    <format dxfId="840">
      <pivotArea dataOnly="0" labelOnly="1" fieldPosition="0">
        <references count="1">
          <reference field="2" count="0"/>
        </references>
      </pivotArea>
    </format>
    <format dxfId="839">
      <pivotArea dataOnly="0" labelOnly="1" grandRow="1" outline="0" fieldPosition="0"/>
    </format>
    <format dxfId="838">
      <pivotArea dataOnly="0" labelOnly="1" outline="0" axis="axisValues" fieldPosition="0"/>
    </format>
    <format dxfId="837">
      <pivotArea type="all" dataOnly="0" outline="0" fieldPosition="0"/>
    </format>
    <format dxfId="836">
      <pivotArea outline="0" collapsedLevelsAreSubtotals="1" fieldPosition="0"/>
    </format>
    <format dxfId="835">
      <pivotArea field="2" type="button" dataOnly="0" labelOnly="1" outline="0" axis="axisRow" fieldPosition="0"/>
    </format>
    <format dxfId="834">
      <pivotArea dataOnly="0" labelOnly="1" outline="0" axis="axisValues" fieldPosition="0"/>
    </format>
    <format dxfId="833">
      <pivotArea dataOnly="0" labelOnly="1" fieldPosition="0">
        <references count="1">
          <reference field="2" count="0"/>
        </references>
      </pivotArea>
    </format>
    <format dxfId="832">
      <pivotArea dataOnly="0" labelOnly="1" grandRow="1" outline="0" fieldPosition="0"/>
    </format>
    <format dxfId="831">
      <pivotArea dataOnly="0" labelOnly="1" outline="0" axis="axisValues" fieldPosition="0"/>
    </format>
    <format dxfId="830">
      <pivotArea type="all" dataOnly="0" outline="0" fieldPosition="0"/>
    </format>
    <format dxfId="829">
      <pivotArea outline="0" collapsedLevelsAreSubtotals="1" fieldPosition="0"/>
    </format>
    <format dxfId="828">
      <pivotArea field="2" type="button" dataOnly="0" labelOnly="1" outline="0" axis="axisRow" fieldPosition="0"/>
    </format>
    <format dxfId="827">
      <pivotArea dataOnly="0" labelOnly="1" outline="0" axis="axisValues" fieldPosition="0"/>
    </format>
    <format dxfId="826">
      <pivotArea dataOnly="0" labelOnly="1" fieldPosition="0">
        <references count="1">
          <reference field="2" count="0"/>
        </references>
      </pivotArea>
    </format>
    <format dxfId="825">
      <pivotArea dataOnly="0" labelOnly="1" grandRow="1" outline="0" fieldPosition="0"/>
    </format>
    <format dxfId="8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Dinámica3" cacheId="12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5" firstHeaderRow="1" firstDataRow="1" firstDataCol="1"/>
  <pivotFields count="5">
    <pivotField showAll="0"/>
    <pivotField showAll="0"/>
    <pivotField axis="axisRow" showAll="0">
      <items count="15">
        <item x="4"/>
        <item x="0"/>
        <item x="1"/>
        <item x="3"/>
        <item x="9"/>
        <item x="6"/>
        <item x="11"/>
        <item x="5"/>
        <item x="2"/>
        <item x="7"/>
        <item x="8"/>
        <item x="10"/>
        <item x="12"/>
        <item x="13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Dinámica1" cacheId="12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Q9" firstHeaderRow="1" firstDataRow="2" firstDataCol="1"/>
  <pivotFields count="5">
    <pivotField subtotalTop="0" showAll="0"/>
    <pivotField numFmtId="14" subtotalTop="0" showAll="0"/>
    <pivotField axis="axisCol" subtotalTop="0" showAll="0">
      <items count="17">
        <item x="11"/>
        <item x="5"/>
        <item x="9"/>
        <item x="8"/>
        <item x="7"/>
        <item x="6"/>
        <item x="3"/>
        <item x="13"/>
        <item x="12"/>
        <item x="14"/>
        <item x="2"/>
        <item x="10"/>
        <item x="4"/>
        <item x="0"/>
        <item x="1"/>
        <item x="15"/>
        <item t="default"/>
      </items>
    </pivotField>
    <pivotField dataField="1" subtotalTop="0" showAll="0"/>
    <pivotField axis="axisRow" subtotalTop="0" showAll="0" sortType="ascending">
      <items count="6">
        <item x="0"/>
        <item x="1"/>
        <item x="2"/>
        <item x="3"/>
        <item h="1" x="4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a de LITR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Dinámica1" cacheId="11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5">
        <item x="7"/>
        <item x="6"/>
        <item x="9"/>
        <item x="13"/>
        <item x="2"/>
        <item x="1"/>
        <item x="0"/>
        <item x="12"/>
        <item x="5"/>
        <item x="4"/>
        <item x="11"/>
        <item x="3"/>
        <item x="8"/>
        <item x="10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formats count="21">
    <format dxfId="823">
      <pivotArea type="all" dataOnly="0" outline="0" fieldPosition="0"/>
    </format>
    <format dxfId="822">
      <pivotArea outline="0" collapsedLevelsAreSubtotals="1" fieldPosition="0"/>
    </format>
    <format dxfId="821">
      <pivotArea field="2" type="button" dataOnly="0" labelOnly="1" outline="0" axis="axisRow" fieldPosition="0"/>
    </format>
    <format dxfId="820">
      <pivotArea dataOnly="0" labelOnly="1" outline="0" axis="axisValues" fieldPosition="0"/>
    </format>
    <format dxfId="819">
      <pivotArea dataOnly="0" labelOnly="1" fieldPosition="0">
        <references count="1">
          <reference field="2" count="0"/>
        </references>
      </pivotArea>
    </format>
    <format dxfId="818">
      <pivotArea dataOnly="0" labelOnly="1" grandRow="1" outline="0" fieldPosition="0"/>
    </format>
    <format dxfId="817">
      <pivotArea dataOnly="0" labelOnly="1" outline="0" axis="axisValues" fieldPosition="0"/>
    </format>
    <format dxfId="816">
      <pivotArea type="all" dataOnly="0" outline="0" fieldPosition="0"/>
    </format>
    <format dxfId="815">
      <pivotArea outline="0" collapsedLevelsAreSubtotals="1" fieldPosition="0"/>
    </format>
    <format dxfId="814">
      <pivotArea field="2" type="button" dataOnly="0" labelOnly="1" outline="0" axis="axisRow" fieldPosition="0"/>
    </format>
    <format dxfId="813">
      <pivotArea dataOnly="0" labelOnly="1" outline="0" axis="axisValues" fieldPosition="0"/>
    </format>
    <format dxfId="812">
      <pivotArea dataOnly="0" labelOnly="1" fieldPosition="0">
        <references count="1">
          <reference field="2" count="0"/>
        </references>
      </pivotArea>
    </format>
    <format dxfId="811">
      <pivotArea dataOnly="0" labelOnly="1" grandRow="1" outline="0" fieldPosition="0"/>
    </format>
    <format dxfId="810">
      <pivotArea dataOnly="0" labelOnly="1" outline="0" axis="axisValues" fieldPosition="0"/>
    </format>
    <format dxfId="809">
      <pivotArea type="all" dataOnly="0" outline="0" fieldPosition="0"/>
    </format>
    <format dxfId="808">
      <pivotArea outline="0" collapsedLevelsAreSubtotals="1" fieldPosition="0"/>
    </format>
    <format dxfId="807">
      <pivotArea field="2" type="button" dataOnly="0" labelOnly="1" outline="0" axis="axisRow" fieldPosition="0"/>
    </format>
    <format dxfId="806">
      <pivotArea dataOnly="0" labelOnly="1" outline="0" axis="axisValues" fieldPosition="0"/>
    </format>
    <format dxfId="805">
      <pivotArea dataOnly="0" labelOnly="1" fieldPosition="0">
        <references count="1">
          <reference field="2" count="0"/>
        </references>
      </pivotArea>
    </format>
    <format dxfId="804">
      <pivotArea dataOnly="0" labelOnly="1" grandRow="1" outline="0" fieldPosition="0"/>
    </format>
    <format dxfId="80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TablaDinámica3" cacheId="11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K10:L25" firstHeaderRow="1" firstDataRow="1" firstDataCol="1"/>
  <pivotFields count="5">
    <pivotField showAll="0"/>
    <pivotField showAll="0"/>
    <pivotField axis="axisRow" showAll="0">
      <items count="15">
        <item x="5"/>
        <item x="2"/>
        <item x="7"/>
        <item x="0"/>
        <item x="1"/>
        <item x="4"/>
        <item x="11"/>
        <item x="8"/>
        <item x="6"/>
        <item x="10"/>
        <item x="9"/>
        <item x="3"/>
        <item x="12"/>
        <item x="13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formats count="14">
    <format dxfId="802">
      <pivotArea type="all" dataOnly="0" outline="0" fieldPosition="0"/>
    </format>
    <format dxfId="801">
      <pivotArea outline="0" collapsedLevelsAreSubtotals="1" fieldPosition="0"/>
    </format>
    <format dxfId="800">
      <pivotArea field="2" type="button" dataOnly="0" labelOnly="1" outline="0" axis="axisRow" fieldPosition="0"/>
    </format>
    <format dxfId="799">
      <pivotArea dataOnly="0" labelOnly="1" outline="0" axis="axisValues" fieldPosition="0"/>
    </format>
    <format dxfId="798">
      <pivotArea dataOnly="0" labelOnly="1" fieldPosition="0">
        <references count="1">
          <reference field="2" count="0"/>
        </references>
      </pivotArea>
    </format>
    <format dxfId="797">
      <pivotArea dataOnly="0" labelOnly="1" grandRow="1" outline="0" fieldPosition="0"/>
    </format>
    <format dxfId="796">
      <pivotArea dataOnly="0" labelOnly="1" outline="0" axis="axisValues" fieldPosition="0"/>
    </format>
    <format dxfId="795">
      <pivotArea type="all" dataOnly="0" outline="0" fieldPosition="0"/>
    </format>
    <format dxfId="794">
      <pivotArea outline="0" collapsedLevelsAreSubtotals="1" fieldPosition="0"/>
    </format>
    <format dxfId="793">
      <pivotArea field="2" type="button" dataOnly="0" labelOnly="1" outline="0" axis="axisRow" fieldPosition="0"/>
    </format>
    <format dxfId="792">
      <pivotArea dataOnly="0" labelOnly="1" outline="0" axis="axisValues" fieldPosition="0"/>
    </format>
    <format dxfId="791">
      <pivotArea dataOnly="0" labelOnly="1" fieldPosition="0">
        <references count="1">
          <reference field="2" count="0"/>
        </references>
      </pivotArea>
    </format>
    <format dxfId="790">
      <pivotArea dataOnly="0" labelOnly="1" grandRow="1" outline="0" fieldPosition="0"/>
    </format>
    <format dxfId="78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laDinámica3" cacheId="11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5" firstHeaderRow="1" firstDataRow="1" firstDataCol="1"/>
  <pivotFields count="5">
    <pivotField showAll="0"/>
    <pivotField showAll="0"/>
    <pivotField axis="axisRow" showAll="0">
      <items count="15">
        <item x="6"/>
        <item x="0"/>
        <item x="8"/>
        <item x="5"/>
        <item x="4"/>
        <item x="1"/>
        <item x="10"/>
        <item x="7"/>
        <item x="3"/>
        <item x="12"/>
        <item x="9"/>
        <item x="2"/>
        <item x="11"/>
        <item x="13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" fld="3" baseField="2" baseItem="0"/>
  </dataFields>
  <formats count="14">
    <format dxfId="788">
      <pivotArea type="all" dataOnly="0" outline="0" fieldPosition="0"/>
    </format>
    <format dxfId="787">
      <pivotArea outline="0" collapsedLevelsAreSubtotals="1" fieldPosition="0"/>
    </format>
    <format dxfId="786">
      <pivotArea field="2" type="button" dataOnly="0" labelOnly="1" outline="0" axis="axisRow" fieldPosition="0"/>
    </format>
    <format dxfId="785">
      <pivotArea dataOnly="0" labelOnly="1" outline="0" axis="axisValues" fieldPosition="0"/>
    </format>
    <format dxfId="784">
      <pivotArea dataOnly="0" labelOnly="1" fieldPosition="0">
        <references count="1">
          <reference field="2" count="0"/>
        </references>
      </pivotArea>
    </format>
    <format dxfId="783">
      <pivotArea dataOnly="0" labelOnly="1" grandRow="1" outline="0" fieldPosition="0"/>
    </format>
    <format dxfId="782">
      <pivotArea dataOnly="0" labelOnly="1" outline="0" axis="axisValues" fieldPosition="0"/>
    </format>
    <format dxfId="781">
      <pivotArea type="all" dataOnly="0" outline="0" fieldPosition="0"/>
    </format>
    <format dxfId="780">
      <pivotArea outline="0" collapsedLevelsAreSubtotals="1" fieldPosition="0"/>
    </format>
    <format dxfId="779">
      <pivotArea field="2" type="button" dataOnly="0" labelOnly="1" outline="0" axis="axisRow" fieldPosition="0"/>
    </format>
    <format dxfId="778">
      <pivotArea dataOnly="0" labelOnly="1" outline="0" axis="axisValues" fieldPosition="0"/>
    </format>
    <format dxfId="777">
      <pivotArea dataOnly="0" labelOnly="1" fieldPosition="0">
        <references count="1">
          <reference field="2" count="0"/>
        </references>
      </pivotArea>
    </format>
    <format dxfId="776">
      <pivotArea dataOnly="0" labelOnly="1" grandRow="1" outline="0" fieldPosition="0"/>
    </format>
    <format dxfId="77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TablaDinámica1" cacheId="11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8"/>
        <item x="3"/>
        <item x="9"/>
        <item x="2"/>
        <item x="0"/>
        <item x="4"/>
        <item x="5"/>
        <item x="11"/>
        <item x="6"/>
        <item x="1"/>
        <item x="10"/>
        <item x="7"/>
        <item x="12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formats count="21">
    <format dxfId="774">
      <pivotArea type="all" dataOnly="0" outline="0" fieldPosition="0"/>
    </format>
    <format dxfId="773">
      <pivotArea outline="0" collapsedLevelsAreSubtotals="1" fieldPosition="0"/>
    </format>
    <format dxfId="772">
      <pivotArea field="2" type="button" dataOnly="0" labelOnly="1" outline="0" axis="axisRow" fieldPosition="0"/>
    </format>
    <format dxfId="771">
      <pivotArea dataOnly="0" labelOnly="1" outline="0" axis="axisValues" fieldPosition="0"/>
    </format>
    <format dxfId="770">
      <pivotArea dataOnly="0" labelOnly="1" fieldPosition="0">
        <references count="1">
          <reference field="2" count="0"/>
        </references>
      </pivotArea>
    </format>
    <format dxfId="769">
      <pivotArea dataOnly="0" labelOnly="1" grandRow="1" outline="0" fieldPosition="0"/>
    </format>
    <format dxfId="768">
      <pivotArea dataOnly="0" labelOnly="1" outline="0" axis="axisValues" fieldPosition="0"/>
    </format>
    <format dxfId="767">
      <pivotArea type="all" dataOnly="0" outline="0" fieldPosition="0"/>
    </format>
    <format dxfId="766">
      <pivotArea outline="0" collapsedLevelsAreSubtotals="1" fieldPosition="0"/>
    </format>
    <format dxfId="765">
      <pivotArea field="2" type="button" dataOnly="0" labelOnly="1" outline="0" axis="axisRow" fieldPosition="0"/>
    </format>
    <format dxfId="764">
      <pivotArea dataOnly="0" labelOnly="1" outline="0" axis="axisValues" fieldPosition="0"/>
    </format>
    <format dxfId="763">
      <pivotArea dataOnly="0" labelOnly="1" fieldPosition="0">
        <references count="1">
          <reference field="2" count="0"/>
        </references>
      </pivotArea>
    </format>
    <format dxfId="762">
      <pivotArea dataOnly="0" labelOnly="1" grandRow="1" outline="0" fieldPosition="0"/>
    </format>
    <format dxfId="761">
      <pivotArea dataOnly="0" labelOnly="1" outline="0" axis="axisValues" fieldPosition="0"/>
    </format>
    <format dxfId="760">
      <pivotArea type="all" dataOnly="0" outline="0" fieldPosition="0"/>
    </format>
    <format dxfId="759">
      <pivotArea outline="0" collapsedLevelsAreSubtotals="1" fieldPosition="0"/>
    </format>
    <format dxfId="758">
      <pivotArea field="2" type="button" dataOnly="0" labelOnly="1" outline="0" axis="axisRow" fieldPosition="0"/>
    </format>
    <format dxfId="757">
      <pivotArea dataOnly="0" labelOnly="1" outline="0" axis="axisValues" fieldPosition="0"/>
    </format>
    <format dxfId="756">
      <pivotArea dataOnly="0" labelOnly="1" fieldPosition="0">
        <references count="1">
          <reference field="2" count="0"/>
        </references>
      </pivotArea>
    </format>
    <format dxfId="755">
      <pivotArea dataOnly="0" labelOnly="1" grandRow="1" outline="0" fieldPosition="0"/>
    </format>
    <format dxfId="75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TablaDinámica3" cacheId="11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5" firstHeaderRow="1" firstDataRow="1" firstDataCol="1"/>
  <pivotFields count="5">
    <pivotField showAll="0"/>
    <pivotField showAll="0"/>
    <pivotField axis="axisRow" showAll="0">
      <items count="15">
        <item x="1"/>
        <item x="0"/>
        <item x="9"/>
        <item x="5"/>
        <item x="4"/>
        <item x="3"/>
        <item x="11"/>
        <item x="2"/>
        <item x="6"/>
        <item x="10"/>
        <item x="8"/>
        <item x="13"/>
        <item x="7"/>
        <item x="12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2" baseItem="1"/>
  </dataFields>
  <formats count="14">
    <format dxfId="753">
      <pivotArea type="all" dataOnly="0" outline="0" fieldPosition="0"/>
    </format>
    <format dxfId="752">
      <pivotArea outline="0" collapsedLevelsAreSubtotals="1" fieldPosition="0"/>
    </format>
    <format dxfId="751">
      <pivotArea field="2" type="button" dataOnly="0" labelOnly="1" outline="0" axis="axisRow" fieldPosition="0"/>
    </format>
    <format dxfId="750">
      <pivotArea dataOnly="0" labelOnly="1" outline="0" axis="axisValues" fieldPosition="0"/>
    </format>
    <format dxfId="749">
      <pivotArea dataOnly="0" labelOnly="1" fieldPosition="0">
        <references count="1">
          <reference field="2" count="0"/>
        </references>
      </pivotArea>
    </format>
    <format dxfId="748">
      <pivotArea dataOnly="0" labelOnly="1" grandRow="1" outline="0" fieldPosition="0"/>
    </format>
    <format dxfId="747">
      <pivotArea dataOnly="0" labelOnly="1" outline="0" axis="axisValues" fieldPosition="0"/>
    </format>
    <format dxfId="746">
      <pivotArea type="all" dataOnly="0" outline="0" fieldPosition="0"/>
    </format>
    <format dxfId="745">
      <pivotArea outline="0" collapsedLevelsAreSubtotals="1" fieldPosition="0"/>
    </format>
    <format dxfId="744">
      <pivotArea field="2" type="button" dataOnly="0" labelOnly="1" outline="0" axis="axisRow" fieldPosition="0"/>
    </format>
    <format dxfId="743">
      <pivotArea dataOnly="0" labelOnly="1" outline="0" axis="axisValues" fieldPosition="0"/>
    </format>
    <format dxfId="742">
      <pivotArea dataOnly="0" labelOnly="1" fieldPosition="0">
        <references count="1">
          <reference field="2" count="0"/>
        </references>
      </pivotArea>
    </format>
    <format dxfId="741">
      <pivotArea dataOnly="0" labelOnly="1" grandRow="1" outline="0" fieldPosition="0"/>
    </format>
    <format dxfId="74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TablaDinámica1" cacheId="11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8"/>
        <item x="3"/>
        <item x="9"/>
        <item x="2"/>
        <item x="0"/>
        <item x="4"/>
        <item x="5"/>
        <item x="11"/>
        <item x="6"/>
        <item x="1"/>
        <item x="10"/>
        <item x="7"/>
        <item x="12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" fld="3" baseField="2" baseItem="0"/>
  </dataFields>
  <formats count="21">
    <format dxfId="739">
      <pivotArea type="all" dataOnly="0" outline="0" fieldPosition="0"/>
    </format>
    <format dxfId="738">
      <pivotArea outline="0" collapsedLevelsAreSubtotals="1" fieldPosition="0"/>
    </format>
    <format dxfId="737">
      <pivotArea field="2" type="button" dataOnly="0" labelOnly="1" outline="0" axis="axisRow" fieldPosition="0"/>
    </format>
    <format dxfId="736">
      <pivotArea dataOnly="0" labelOnly="1" outline="0" axis="axisValues" fieldPosition="0"/>
    </format>
    <format dxfId="735">
      <pivotArea dataOnly="0" labelOnly="1" fieldPosition="0">
        <references count="1">
          <reference field="2" count="0"/>
        </references>
      </pivotArea>
    </format>
    <format dxfId="734">
      <pivotArea dataOnly="0" labelOnly="1" grandRow="1" outline="0" fieldPosition="0"/>
    </format>
    <format dxfId="733">
      <pivotArea dataOnly="0" labelOnly="1" outline="0" axis="axisValues" fieldPosition="0"/>
    </format>
    <format dxfId="732">
      <pivotArea type="all" dataOnly="0" outline="0" fieldPosition="0"/>
    </format>
    <format dxfId="731">
      <pivotArea outline="0" collapsedLevelsAreSubtotals="1" fieldPosition="0"/>
    </format>
    <format dxfId="730">
      <pivotArea field="2" type="button" dataOnly="0" labelOnly="1" outline="0" axis="axisRow" fieldPosition="0"/>
    </format>
    <format dxfId="729">
      <pivotArea dataOnly="0" labelOnly="1" outline="0" axis="axisValues" fieldPosition="0"/>
    </format>
    <format dxfId="728">
      <pivotArea dataOnly="0" labelOnly="1" fieldPosition="0">
        <references count="1">
          <reference field="2" count="0"/>
        </references>
      </pivotArea>
    </format>
    <format dxfId="727">
      <pivotArea dataOnly="0" labelOnly="1" grandRow="1" outline="0" fieldPosition="0"/>
    </format>
    <format dxfId="726">
      <pivotArea dataOnly="0" labelOnly="1" outline="0" axis="axisValues" fieldPosition="0"/>
    </format>
    <format dxfId="725">
      <pivotArea type="all" dataOnly="0" outline="0" fieldPosition="0"/>
    </format>
    <format dxfId="724">
      <pivotArea outline="0" collapsedLevelsAreSubtotals="1" fieldPosition="0"/>
    </format>
    <format dxfId="723">
      <pivotArea field="2" type="button" dataOnly="0" labelOnly="1" outline="0" axis="axisRow" fieldPosition="0"/>
    </format>
    <format dxfId="722">
      <pivotArea dataOnly="0" labelOnly="1" outline="0" axis="axisValues" fieldPosition="0"/>
    </format>
    <format dxfId="721">
      <pivotArea dataOnly="0" labelOnly="1" fieldPosition="0">
        <references count="1">
          <reference field="2" count="0"/>
        </references>
      </pivotArea>
    </format>
    <format dxfId="720">
      <pivotArea dataOnly="0" labelOnly="1" grandRow="1" outline="0" fieldPosition="0"/>
    </format>
    <format dxfId="7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TablaDinámica3" cacheId="11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5" firstHeaderRow="1" firstDataRow="1" firstDataCol="1"/>
  <pivotFields count="5">
    <pivotField showAll="0"/>
    <pivotField showAll="0"/>
    <pivotField axis="axisRow" showAll="0">
      <items count="15">
        <item x="2"/>
        <item x="1"/>
        <item x="9"/>
        <item x="3"/>
        <item x="5"/>
        <item x="4"/>
        <item x="8"/>
        <item x="10"/>
        <item x="11"/>
        <item x="13"/>
        <item x="0"/>
        <item x="6"/>
        <item x="7"/>
        <item x="12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2" baseItem="1"/>
  </dataFields>
  <formats count="14">
    <format dxfId="718">
      <pivotArea type="all" dataOnly="0" outline="0" fieldPosition="0"/>
    </format>
    <format dxfId="717">
      <pivotArea outline="0" collapsedLevelsAreSubtotals="1" fieldPosition="0"/>
    </format>
    <format dxfId="716">
      <pivotArea field="2" type="button" dataOnly="0" labelOnly="1" outline="0" axis="axisRow" fieldPosition="0"/>
    </format>
    <format dxfId="715">
      <pivotArea dataOnly="0" labelOnly="1" outline="0" axis="axisValues" fieldPosition="0"/>
    </format>
    <format dxfId="714">
      <pivotArea dataOnly="0" labelOnly="1" fieldPosition="0">
        <references count="1">
          <reference field="2" count="0"/>
        </references>
      </pivotArea>
    </format>
    <format dxfId="713">
      <pivotArea dataOnly="0" labelOnly="1" grandRow="1" outline="0" fieldPosition="0"/>
    </format>
    <format dxfId="712">
      <pivotArea dataOnly="0" labelOnly="1" outline="0" axis="axisValues" fieldPosition="0"/>
    </format>
    <format dxfId="711">
      <pivotArea type="all" dataOnly="0" outline="0" fieldPosition="0"/>
    </format>
    <format dxfId="710">
      <pivotArea outline="0" collapsedLevelsAreSubtotals="1" fieldPosition="0"/>
    </format>
    <format dxfId="709">
      <pivotArea field="2" type="button" dataOnly="0" labelOnly="1" outline="0" axis="axisRow" fieldPosition="0"/>
    </format>
    <format dxfId="708">
      <pivotArea dataOnly="0" labelOnly="1" outline="0" axis="axisValues" fieldPosition="0"/>
    </format>
    <format dxfId="707">
      <pivotArea dataOnly="0" labelOnly="1" fieldPosition="0">
        <references count="1">
          <reference field="2" count="0"/>
        </references>
      </pivotArea>
    </format>
    <format dxfId="706">
      <pivotArea dataOnly="0" labelOnly="1" grandRow="1" outline="0" fieldPosition="0"/>
    </format>
    <format dxfId="70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TablaDinámica1" cacheId="11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9"/>
        <item x="8"/>
        <item x="10"/>
        <item x="11"/>
        <item x="1"/>
        <item x="7"/>
        <item x="3"/>
        <item x="0"/>
        <item x="6"/>
        <item x="2"/>
        <item x="5"/>
        <item x="4"/>
        <item x="12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1">
    <format dxfId="704">
      <pivotArea type="all" dataOnly="0" outline="0" fieldPosition="0"/>
    </format>
    <format dxfId="703">
      <pivotArea outline="0" collapsedLevelsAreSubtotals="1" fieldPosition="0"/>
    </format>
    <format dxfId="702">
      <pivotArea field="2" type="button" dataOnly="0" labelOnly="1" outline="0" axis="axisRow" fieldPosition="0"/>
    </format>
    <format dxfId="701">
      <pivotArea dataOnly="0" labelOnly="1" outline="0" axis="axisValues" fieldPosition="0"/>
    </format>
    <format dxfId="700">
      <pivotArea dataOnly="0" labelOnly="1" fieldPosition="0">
        <references count="1">
          <reference field="2" count="0"/>
        </references>
      </pivotArea>
    </format>
    <format dxfId="699">
      <pivotArea dataOnly="0" labelOnly="1" grandRow="1" outline="0" fieldPosition="0"/>
    </format>
    <format dxfId="698">
      <pivotArea dataOnly="0" labelOnly="1" outline="0" axis="axisValues" fieldPosition="0"/>
    </format>
    <format dxfId="697">
      <pivotArea type="all" dataOnly="0" outline="0" fieldPosition="0"/>
    </format>
    <format dxfId="696">
      <pivotArea outline="0" collapsedLevelsAreSubtotals="1" fieldPosition="0"/>
    </format>
    <format dxfId="695">
      <pivotArea field="2" type="button" dataOnly="0" labelOnly="1" outline="0" axis="axisRow" fieldPosition="0"/>
    </format>
    <format dxfId="694">
      <pivotArea dataOnly="0" labelOnly="1" outline="0" axis="axisValues" fieldPosition="0"/>
    </format>
    <format dxfId="693">
      <pivotArea dataOnly="0" labelOnly="1" fieldPosition="0">
        <references count="1">
          <reference field="2" count="0"/>
        </references>
      </pivotArea>
    </format>
    <format dxfId="692">
      <pivotArea dataOnly="0" labelOnly="1" grandRow="1" outline="0" fieldPosition="0"/>
    </format>
    <format dxfId="691">
      <pivotArea dataOnly="0" labelOnly="1" outline="0" axis="axisValues" fieldPosition="0"/>
    </format>
    <format dxfId="690">
      <pivotArea type="all" dataOnly="0" outline="0" fieldPosition="0"/>
    </format>
    <format dxfId="689">
      <pivotArea outline="0" collapsedLevelsAreSubtotals="1" fieldPosition="0"/>
    </format>
    <format dxfId="688">
      <pivotArea field="2" type="button" dataOnly="0" labelOnly="1" outline="0" axis="axisRow" fieldPosition="0"/>
    </format>
    <format dxfId="687">
      <pivotArea dataOnly="0" labelOnly="1" outline="0" axis="axisValues" fieldPosition="0"/>
    </format>
    <format dxfId="686">
      <pivotArea dataOnly="0" labelOnly="1" fieldPosition="0">
        <references count="1">
          <reference field="2" count="0"/>
        </references>
      </pivotArea>
    </format>
    <format dxfId="685">
      <pivotArea dataOnly="0" labelOnly="1" grandRow="1" outline="0" fieldPosition="0"/>
    </format>
    <format dxfId="68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TablaDinámica3" cacheId="11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4" firstHeaderRow="1" firstDataRow="1" firstDataCol="1"/>
  <pivotFields count="5">
    <pivotField showAll="0"/>
    <pivotField showAll="0"/>
    <pivotField axis="axisRow" showAll="0">
      <items count="15">
        <item x="0"/>
        <item x="1"/>
        <item x="9"/>
        <item x="3"/>
        <item x="5"/>
        <item x="6"/>
        <item x="7"/>
        <item x="10"/>
        <item x="8"/>
        <item m="1" x="13"/>
        <item x="4"/>
        <item x="11"/>
        <item x="2"/>
        <item x="12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2" baseItem="1"/>
  </dataFields>
  <formats count="14">
    <format dxfId="683">
      <pivotArea type="all" dataOnly="0" outline="0" fieldPosition="0"/>
    </format>
    <format dxfId="682">
      <pivotArea outline="0" collapsedLevelsAreSubtotals="1" fieldPosition="0"/>
    </format>
    <format dxfId="681">
      <pivotArea field="2" type="button" dataOnly="0" labelOnly="1" outline="0" axis="axisRow" fieldPosition="0"/>
    </format>
    <format dxfId="680">
      <pivotArea dataOnly="0" labelOnly="1" outline="0" axis="axisValues" fieldPosition="0"/>
    </format>
    <format dxfId="679">
      <pivotArea dataOnly="0" labelOnly="1" fieldPosition="0">
        <references count="1">
          <reference field="2" count="0"/>
        </references>
      </pivotArea>
    </format>
    <format dxfId="678">
      <pivotArea dataOnly="0" labelOnly="1" grandRow="1" outline="0" fieldPosition="0"/>
    </format>
    <format dxfId="677">
      <pivotArea dataOnly="0" labelOnly="1" outline="0" axis="axisValues" fieldPosition="0"/>
    </format>
    <format dxfId="676">
      <pivotArea type="all" dataOnly="0" outline="0" fieldPosition="0"/>
    </format>
    <format dxfId="675">
      <pivotArea outline="0" collapsedLevelsAreSubtotals="1" fieldPosition="0"/>
    </format>
    <format dxfId="674">
      <pivotArea field="2" type="button" dataOnly="0" labelOnly="1" outline="0" axis="axisRow" fieldPosition="0"/>
    </format>
    <format dxfId="673">
      <pivotArea dataOnly="0" labelOnly="1" outline="0" axis="axisValues" fieldPosition="0"/>
    </format>
    <format dxfId="672">
      <pivotArea dataOnly="0" labelOnly="1" fieldPosition="0">
        <references count="1">
          <reference field="2" count="0"/>
        </references>
      </pivotArea>
    </format>
    <format dxfId="671">
      <pivotArea dataOnly="0" labelOnly="1" grandRow="1" outline="0" fieldPosition="0"/>
    </format>
    <format dxfId="67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TablaDinámica1" cacheId="11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5">
        <item x="9"/>
        <item x="7"/>
        <item x="10"/>
        <item x="8"/>
        <item x="1"/>
        <item x="3"/>
        <item x="4"/>
        <item x="12"/>
        <item x="0"/>
        <item x="5"/>
        <item x="6"/>
        <item x="2"/>
        <item x="11"/>
        <item m="1" x="13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1">
    <format dxfId="669">
      <pivotArea type="all" dataOnly="0" outline="0" fieldPosition="0"/>
    </format>
    <format dxfId="668">
      <pivotArea outline="0" collapsedLevelsAreSubtotals="1" fieldPosition="0"/>
    </format>
    <format dxfId="667">
      <pivotArea field="2" type="button" dataOnly="0" labelOnly="1" outline="0" axis="axisRow" fieldPosition="0"/>
    </format>
    <format dxfId="666">
      <pivotArea dataOnly="0" labelOnly="1" outline="0" axis="axisValues" fieldPosition="0"/>
    </format>
    <format dxfId="665">
      <pivotArea dataOnly="0" labelOnly="1" fieldPosition="0">
        <references count="1">
          <reference field="2" count="0"/>
        </references>
      </pivotArea>
    </format>
    <format dxfId="664">
      <pivotArea dataOnly="0" labelOnly="1" grandRow="1" outline="0" fieldPosition="0"/>
    </format>
    <format dxfId="663">
      <pivotArea dataOnly="0" labelOnly="1" outline="0" axis="axisValues" fieldPosition="0"/>
    </format>
    <format dxfId="662">
      <pivotArea type="all" dataOnly="0" outline="0" fieldPosition="0"/>
    </format>
    <format dxfId="661">
      <pivotArea outline="0" collapsedLevelsAreSubtotals="1" fieldPosition="0"/>
    </format>
    <format dxfId="660">
      <pivotArea field="2" type="button" dataOnly="0" labelOnly="1" outline="0" axis="axisRow" fieldPosition="0"/>
    </format>
    <format dxfId="659">
      <pivotArea dataOnly="0" labelOnly="1" outline="0" axis="axisValues" fieldPosition="0"/>
    </format>
    <format dxfId="658">
      <pivotArea dataOnly="0" labelOnly="1" fieldPosition="0">
        <references count="1">
          <reference field="2" count="0"/>
        </references>
      </pivotArea>
    </format>
    <format dxfId="657">
      <pivotArea dataOnly="0" labelOnly="1" grandRow="1" outline="0" fieldPosition="0"/>
    </format>
    <format dxfId="656">
      <pivotArea dataOnly="0" labelOnly="1" outline="0" axis="axisValues" fieldPosition="0"/>
    </format>
    <format dxfId="655">
      <pivotArea type="all" dataOnly="0" outline="0" fieldPosition="0"/>
    </format>
    <format dxfId="654">
      <pivotArea outline="0" collapsedLevelsAreSubtotals="1" fieldPosition="0"/>
    </format>
    <format dxfId="653">
      <pivotArea field="2" type="button" dataOnly="0" labelOnly="1" outline="0" axis="axisRow" fieldPosition="0"/>
    </format>
    <format dxfId="652">
      <pivotArea dataOnly="0" labelOnly="1" outline="0" axis="axisValues" fieldPosition="0"/>
    </format>
    <format dxfId="651">
      <pivotArea dataOnly="0" labelOnly="1" fieldPosition="0">
        <references count="1">
          <reference field="2" count="0"/>
        </references>
      </pivotArea>
    </format>
    <format dxfId="650">
      <pivotArea dataOnly="0" labelOnly="1" grandRow="1" outline="0" fieldPosition="0"/>
    </format>
    <format dxfId="64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laDinámica3" cacheId="10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4" firstHeaderRow="1" firstDataRow="1" firstDataCol="1"/>
  <pivotFields count="5">
    <pivotField showAll="0"/>
    <pivotField showAll="0"/>
    <pivotField axis="axisRow" showAll="0">
      <items count="14">
        <item x="1"/>
        <item x="7"/>
        <item x="8"/>
        <item x="3"/>
        <item x="2"/>
        <item x="4"/>
        <item x="5"/>
        <item x="11"/>
        <item x="10"/>
        <item x="0"/>
        <item x="9"/>
        <item x="6"/>
        <item x="12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2" baseItem="1"/>
  </dataFields>
  <formats count="14">
    <format dxfId="648">
      <pivotArea type="all" dataOnly="0" outline="0" fieldPosition="0"/>
    </format>
    <format dxfId="647">
      <pivotArea outline="0" collapsedLevelsAreSubtotals="1" fieldPosition="0"/>
    </format>
    <format dxfId="646">
      <pivotArea field="2" type="button" dataOnly="0" labelOnly="1" outline="0" axis="axisRow" fieldPosition="0"/>
    </format>
    <format dxfId="645">
      <pivotArea dataOnly="0" labelOnly="1" outline="0" axis="axisValues" fieldPosition="0"/>
    </format>
    <format dxfId="644">
      <pivotArea dataOnly="0" labelOnly="1" fieldPosition="0">
        <references count="1">
          <reference field="2" count="0"/>
        </references>
      </pivotArea>
    </format>
    <format dxfId="643">
      <pivotArea dataOnly="0" labelOnly="1" grandRow="1" outline="0" fieldPosition="0"/>
    </format>
    <format dxfId="642">
      <pivotArea dataOnly="0" labelOnly="1" outline="0" axis="axisValues" fieldPosition="0"/>
    </format>
    <format dxfId="641">
      <pivotArea type="all" dataOnly="0" outline="0" fieldPosition="0"/>
    </format>
    <format dxfId="640">
      <pivotArea outline="0" collapsedLevelsAreSubtotals="1" fieldPosition="0"/>
    </format>
    <format dxfId="639">
      <pivotArea field="2" type="button" dataOnly="0" labelOnly="1" outline="0" axis="axisRow" fieldPosition="0"/>
    </format>
    <format dxfId="638">
      <pivotArea dataOnly="0" labelOnly="1" outline="0" axis="axisValues" fieldPosition="0"/>
    </format>
    <format dxfId="637">
      <pivotArea dataOnly="0" labelOnly="1" fieldPosition="0">
        <references count="1">
          <reference field="2" count="0"/>
        </references>
      </pivotArea>
    </format>
    <format dxfId="636">
      <pivotArea dataOnly="0" labelOnly="1" grandRow="1" outline="0" fieldPosition="0"/>
    </format>
    <format dxfId="63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TablaDinámica1" cacheId="10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8"/>
        <item x="5"/>
        <item x="11"/>
        <item x="10"/>
        <item x="7"/>
        <item x="3"/>
        <item x="0"/>
        <item x="12"/>
        <item x="1"/>
        <item x="2"/>
        <item x="4"/>
        <item x="6"/>
        <item x="9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1">
    <format dxfId="634">
      <pivotArea type="all" dataOnly="0" outline="0" fieldPosition="0"/>
    </format>
    <format dxfId="633">
      <pivotArea outline="0" collapsedLevelsAreSubtotals="1" fieldPosition="0"/>
    </format>
    <format dxfId="632">
      <pivotArea field="2" type="button" dataOnly="0" labelOnly="1" outline="0" axis="axisRow" fieldPosition="0"/>
    </format>
    <format dxfId="631">
      <pivotArea dataOnly="0" labelOnly="1" outline="0" axis="axisValues" fieldPosition="0"/>
    </format>
    <format dxfId="630">
      <pivotArea dataOnly="0" labelOnly="1" fieldPosition="0">
        <references count="1">
          <reference field="2" count="0"/>
        </references>
      </pivotArea>
    </format>
    <format dxfId="629">
      <pivotArea dataOnly="0" labelOnly="1" grandRow="1" outline="0" fieldPosition="0"/>
    </format>
    <format dxfId="628">
      <pivotArea dataOnly="0" labelOnly="1" outline="0" axis="axisValues" fieldPosition="0"/>
    </format>
    <format dxfId="627">
      <pivotArea type="all" dataOnly="0" outline="0" fieldPosition="0"/>
    </format>
    <format dxfId="626">
      <pivotArea outline="0" collapsedLevelsAreSubtotals="1" fieldPosition="0"/>
    </format>
    <format dxfId="625">
      <pivotArea field="2" type="button" dataOnly="0" labelOnly="1" outline="0" axis="axisRow" fieldPosition="0"/>
    </format>
    <format dxfId="624">
      <pivotArea dataOnly="0" labelOnly="1" outline="0" axis="axisValues" fieldPosition="0"/>
    </format>
    <format dxfId="623">
      <pivotArea dataOnly="0" labelOnly="1" fieldPosition="0">
        <references count="1">
          <reference field="2" count="0"/>
        </references>
      </pivotArea>
    </format>
    <format dxfId="622">
      <pivotArea dataOnly="0" labelOnly="1" grandRow="1" outline="0" fieldPosition="0"/>
    </format>
    <format dxfId="621">
      <pivotArea dataOnly="0" labelOnly="1" outline="0" axis="axisValues" fieldPosition="0"/>
    </format>
    <format dxfId="620">
      <pivotArea type="all" dataOnly="0" outline="0" fieldPosition="0"/>
    </format>
    <format dxfId="619">
      <pivotArea outline="0" collapsedLevelsAreSubtotals="1" fieldPosition="0"/>
    </format>
    <format dxfId="618">
      <pivotArea field="2" type="button" dataOnly="0" labelOnly="1" outline="0" axis="axisRow" fieldPosition="0"/>
    </format>
    <format dxfId="617">
      <pivotArea dataOnly="0" labelOnly="1" outline="0" axis="axisValues" fieldPosition="0"/>
    </format>
    <format dxfId="616">
      <pivotArea dataOnly="0" labelOnly="1" fieldPosition="0">
        <references count="1">
          <reference field="2" count="0"/>
        </references>
      </pivotArea>
    </format>
    <format dxfId="615">
      <pivotArea dataOnly="0" labelOnly="1" grandRow="1" outline="0" fieldPosition="0"/>
    </format>
    <format dxfId="6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TablaDinámica3" cacheId="10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4" firstHeaderRow="1" firstDataRow="1" firstDataCol="1"/>
  <pivotFields count="5">
    <pivotField showAll="0"/>
    <pivotField showAll="0"/>
    <pivotField axis="axisRow" showAll="0">
      <items count="14">
        <item x="0"/>
        <item x="1"/>
        <item x="9"/>
        <item x="6"/>
        <item x="7"/>
        <item x="2"/>
        <item x="3"/>
        <item x="12"/>
        <item x="8"/>
        <item x="5"/>
        <item x="10"/>
        <item x="11"/>
        <item x="4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2" baseItem="1"/>
  </dataFields>
  <formats count="14">
    <format dxfId="613">
      <pivotArea type="all" dataOnly="0" outline="0" fieldPosition="0"/>
    </format>
    <format dxfId="612">
      <pivotArea outline="0" collapsedLevelsAreSubtotals="1" fieldPosition="0"/>
    </format>
    <format dxfId="611">
      <pivotArea field="2" type="button" dataOnly="0" labelOnly="1" outline="0" axis="axisRow" fieldPosition="0"/>
    </format>
    <format dxfId="610">
      <pivotArea dataOnly="0" labelOnly="1" outline="0" axis="axisValues" fieldPosition="0"/>
    </format>
    <format dxfId="609">
      <pivotArea dataOnly="0" labelOnly="1" fieldPosition="0">
        <references count="1">
          <reference field="2" count="0"/>
        </references>
      </pivotArea>
    </format>
    <format dxfId="608">
      <pivotArea dataOnly="0" labelOnly="1" grandRow="1" outline="0" fieldPosition="0"/>
    </format>
    <format dxfId="607">
      <pivotArea dataOnly="0" labelOnly="1" outline="0" axis="axisValues" fieldPosition="0"/>
    </format>
    <format dxfId="606">
      <pivotArea type="all" dataOnly="0" outline="0" fieldPosition="0"/>
    </format>
    <format dxfId="605">
      <pivotArea outline="0" collapsedLevelsAreSubtotals="1" fieldPosition="0"/>
    </format>
    <format dxfId="604">
      <pivotArea field="2" type="button" dataOnly="0" labelOnly="1" outline="0" axis="axisRow" fieldPosition="0"/>
    </format>
    <format dxfId="603">
      <pivotArea dataOnly="0" labelOnly="1" outline="0" axis="axisValues" fieldPosition="0"/>
    </format>
    <format dxfId="602">
      <pivotArea dataOnly="0" labelOnly="1" fieldPosition="0">
        <references count="1">
          <reference field="2" count="0"/>
        </references>
      </pivotArea>
    </format>
    <format dxfId="601">
      <pivotArea dataOnly="0" labelOnly="1" grandRow="1" outline="0" fieldPosition="0"/>
    </format>
    <format dxfId="60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TablaDinámica1" cacheId="10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9"/>
        <item x="3"/>
        <item x="12"/>
        <item x="8"/>
        <item x="1"/>
        <item x="6"/>
        <item x="5"/>
        <item x="4"/>
        <item x="0"/>
        <item x="7"/>
        <item x="2"/>
        <item x="11"/>
        <item x="10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1">
    <format dxfId="599">
      <pivotArea type="all" dataOnly="0" outline="0" fieldPosition="0"/>
    </format>
    <format dxfId="598">
      <pivotArea outline="0" collapsedLevelsAreSubtotals="1" fieldPosition="0"/>
    </format>
    <format dxfId="597">
      <pivotArea field="2" type="button" dataOnly="0" labelOnly="1" outline="0" axis="axisRow" fieldPosition="0"/>
    </format>
    <format dxfId="596">
      <pivotArea dataOnly="0" labelOnly="1" outline="0" axis="axisValues" fieldPosition="0"/>
    </format>
    <format dxfId="595">
      <pivotArea dataOnly="0" labelOnly="1" fieldPosition="0">
        <references count="1">
          <reference field="2" count="0"/>
        </references>
      </pivotArea>
    </format>
    <format dxfId="594">
      <pivotArea dataOnly="0" labelOnly="1" grandRow="1" outline="0" fieldPosition="0"/>
    </format>
    <format dxfId="593">
      <pivotArea dataOnly="0" labelOnly="1" outline="0" axis="axisValues" fieldPosition="0"/>
    </format>
    <format dxfId="592">
      <pivotArea type="all" dataOnly="0" outline="0" fieldPosition="0"/>
    </format>
    <format dxfId="591">
      <pivotArea outline="0" collapsedLevelsAreSubtotals="1" fieldPosition="0"/>
    </format>
    <format dxfId="590">
      <pivotArea field="2" type="button" dataOnly="0" labelOnly="1" outline="0" axis="axisRow" fieldPosition="0"/>
    </format>
    <format dxfId="589">
      <pivotArea dataOnly="0" labelOnly="1" outline="0" axis="axisValues" fieldPosition="0"/>
    </format>
    <format dxfId="588">
      <pivotArea dataOnly="0" labelOnly="1" fieldPosition="0">
        <references count="1">
          <reference field="2" count="0"/>
        </references>
      </pivotArea>
    </format>
    <format dxfId="587">
      <pivotArea dataOnly="0" labelOnly="1" grandRow="1" outline="0" fieldPosition="0"/>
    </format>
    <format dxfId="586">
      <pivotArea dataOnly="0" labelOnly="1" outline="0" axis="axisValues" fieldPosition="0"/>
    </format>
    <format dxfId="585">
      <pivotArea type="all" dataOnly="0" outline="0" fieldPosition="0"/>
    </format>
    <format dxfId="584">
      <pivotArea outline="0" collapsedLevelsAreSubtotals="1" fieldPosition="0"/>
    </format>
    <format dxfId="583">
      <pivotArea field="2" type="button" dataOnly="0" labelOnly="1" outline="0" axis="axisRow" fieldPosition="0"/>
    </format>
    <format dxfId="582">
      <pivotArea dataOnly="0" labelOnly="1" outline="0" axis="axisValues" fieldPosition="0"/>
    </format>
    <format dxfId="581">
      <pivotArea dataOnly="0" labelOnly="1" fieldPosition="0">
        <references count="1">
          <reference field="2" count="0"/>
        </references>
      </pivotArea>
    </format>
    <format dxfId="580">
      <pivotArea dataOnly="0" labelOnly="1" grandRow="1" outline="0" fieldPosition="0"/>
    </format>
    <format dxfId="57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TablaDinámica3" cacheId="12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5">
    <pivotField showAll="0"/>
    <pivotField showAll="0"/>
    <pivotField axis="axisRow" showAll="0">
      <items count="13">
        <item x="5"/>
        <item x="4"/>
        <item x="8"/>
        <item x="2"/>
        <item x="6"/>
        <item x="7"/>
        <item x="0"/>
        <item x="9"/>
        <item x="1"/>
        <item x="11"/>
        <item x="10"/>
        <item x="3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2" baseItem="1"/>
  </dataFields>
  <formats count="14">
    <format dxfId="578">
      <pivotArea type="all" dataOnly="0" outline="0" fieldPosition="0"/>
    </format>
    <format dxfId="577">
      <pivotArea outline="0" collapsedLevelsAreSubtotals="1" fieldPosition="0"/>
    </format>
    <format dxfId="576">
      <pivotArea field="2" type="button" dataOnly="0" labelOnly="1" outline="0" axis="axisRow" fieldPosition="0"/>
    </format>
    <format dxfId="575">
      <pivotArea dataOnly="0" labelOnly="1" outline="0" axis="axisValues" fieldPosition="0"/>
    </format>
    <format dxfId="574">
      <pivotArea dataOnly="0" labelOnly="1" fieldPosition="0">
        <references count="1">
          <reference field="2" count="0"/>
        </references>
      </pivotArea>
    </format>
    <format dxfId="573">
      <pivotArea dataOnly="0" labelOnly="1" grandRow="1" outline="0" fieldPosition="0"/>
    </format>
    <format dxfId="572">
      <pivotArea dataOnly="0" labelOnly="1" outline="0" axis="axisValues" fieldPosition="0"/>
    </format>
    <format dxfId="571">
      <pivotArea type="all" dataOnly="0" outline="0" fieldPosition="0"/>
    </format>
    <format dxfId="570">
      <pivotArea outline="0" collapsedLevelsAreSubtotals="1" fieldPosition="0"/>
    </format>
    <format dxfId="569">
      <pivotArea field="2" type="button" dataOnly="0" labelOnly="1" outline="0" axis="axisRow" fieldPosition="0"/>
    </format>
    <format dxfId="568">
      <pivotArea dataOnly="0" labelOnly="1" outline="0" axis="axisValues" fieldPosition="0"/>
    </format>
    <format dxfId="567">
      <pivotArea dataOnly="0" labelOnly="1" fieldPosition="0">
        <references count="1">
          <reference field="2" count="0"/>
        </references>
      </pivotArea>
    </format>
    <format dxfId="566">
      <pivotArea dataOnly="0" labelOnly="1" grandRow="1" outline="0" fieldPosition="0"/>
    </format>
    <format dxfId="56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TablaDinámica1" cacheId="12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9" firstHeaderRow="1" firstDataRow="1" firstDataCol="1"/>
  <pivotFields count="5">
    <pivotField showAll="0"/>
    <pivotField showAll="0"/>
    <pivotField axis="axisRow" showAll="0" sortType="ascending">
      <items count="13">
        <item x="8"/>
        <item x="0"/>
        <item x="9"/>
        <item x="4"/>
        <item x="2"/>
        <item x="1"/>
        <item x="3"/>
        <item x="5"/>
        <item x="6"/>
        <item x="7"/>
        <item x="10"/>
        <item x="11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0" baseItem="0"/>
  </dataFields>
  <formats count="21">
    <format dxfId="564">
      <pivotArea type="all" dataOnly="0" outline="0" fieldPosition="0"/>
    </format>
    <format dxfId="563">
      <pivotArea outline="0" collapsedLevelsAreSubtotals="1" fieldPosition="0"/>
    </format>
    <format dxfId="562">
      <pivotArea field="2" type="button" dataOnly="0" labelOnly="1" outline="0" axis="axisRow" fieldPosition="0"/>
    </format>
    <format dxfId="561">
      <pivotArea dataOnly="0" labelOnly="1" outline="0" axis="axisValues" fieldPosition="0"/>
    </format>
    <format dxfId="560">
      <pivotArea dataOnly="0" labelOnly="1" fieldPosition="0">
        <references count="1">
          <reference field="2" count="0"/>
        </references>
      </pivotArea>
    </format>
    <format dxfId="559">
      <pivotArea dataOnly="0" labelOnly="1" grandRow="1" outline="0" fieldPosition="0"/>
    </format>
    <format dxfId="558">
      <pivotArea dataOnly="0" labelOnly="1" outline="0" axis="axisValues" fieldPosition="0"/>
    </format>
    <format dxfId="557">
      <pivotArea type="all" dataOnly="0" outline="0" fieldPosition="0"/>
    </format>
    <format dxfId="556">
      <pivotArea outline="0" collapsedLevelsAreSubtotals="1" fieldPosition="0"/>
    </format>
    <format dxfId="555">
      <pivotArea field="2" type="button" dataOnly="0" labelOnly="1" outline="0" axis="axisRow" fieldPosition="0"/>
    </format>
    <format dxfId="554">
      <pivotArea dataOnly="0" labelOnly="1" outline="0" axis="axisValues" fieldPosition="0"/>
    </format>
    <format dxfId="553">
      <pivotArea dataOnly="0" labelOnly="1" fieldPosition="0">
        <references count="1">
          <reference field="2" count="0"/>
        </references>
      </pivotArea>
    </format>
    <format dxfId="552">
      <pivotArea dataOnly="0" labelOnly="1" grandRow="1" outline="0" fieldPosition="0"/>
    </format>
    <format dxfId="551">
      <pivotArea dataOnly="0" labelOnly="1" outline="0" axis="axisValues" fieldPosition="0"/>
    </format>
    <format dxfId="550">
      <pivotArea type="all" dataOnly="0" outline="0" fieldPosition="0"/>
    </format>
    <format dxfId="549">
      <pivotArea outline="0" collapsedLevelsAreSubtotals="1" fieldPosition="0"/>
    </format>
    <format dxfId="548">
      <pivotArea field="2" type="button" dataOnly="0" labelOnly="1" outline="0" axis="axisRow" fieldPosition="0"/>
    </format>
    <format dxfId="547">
      <pivotArea dataOnly="0" labelOnly="1" outline="0" axis="axisValues" fieldPosition="0"/>
    </format>
    <format dxfId="546">
      <pivotArea dataOnly="0" labelOnly="1" fieldPosition="0">
        <references count="1">
          <reference field="2" count="0"/>
        </references>
      </pivotArea>
    </format>
    <format dxfId="545">
      <pivotArea dataOnly="0" labelOnly="1" grandRow="1" outline="0" fieldPosition="0"/>
    </format>
    <format dxfId="54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0000000}" name="TablaDinámica3" cacheId="10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5">
    <pivotField showAll="0"/>
    <pivotField showAll="0"/>
    <pivotField axis="axisRow" showAll="0">
      <items count="13">
        <item x="6"/>
        <item x="0"/>
        <item x="4"/>
        <item x="1"/>
        <item x="7"/>
        <item x="8"/>
        <item x="5"/>
        <item x="3"/>
        <item x="2"/>
        <item x="9"/>
        <item x="10"/>
        <item x="11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2" baseItem="1"/>
  </dataFields>
  <formats count="14">
    <format dxfId="543">
      <pivotArea type="all" dataOnly="0" outline="0" fieldPosition="0"/>
    </format>
    <format dxfId="542">
      <pivotArea outline="0" collapsedLevelsAreSubtotals="1" fieldPosition="0"/>
    </format>
    <format dxfId="541">
      <pivotArea field="2" type="button" dataOnly="0" labelOnly="1" outline="0" axis="axisRow" fieldPosition="0"/>
    </format>
    <format dxfId="540">
      <pivotArea dataOnly="0" labelOnly="1" outline="0" axis="axisValues" fieldPosition="0"/>
    </format>
    <format dxfId="539">
      <pivotArea dataOnly="0" labelOnly="1" fieldPosition="0">
        <references count="1">
          <reference field="2" count="0"/>
        </references>
      </pivotArea>
    </format>
    <format dxfId="538">
      <pivotArea dataOnly="0" labelOnly="1" grandRow="1" outline="0" fieldPosition="0"/>
    </format>
    <format dxfId="537">
      <pivotArea dataOnly="0" labelOnly="1" outline="0" axis="axisValues" fieldPosition="0"/>
    </format>
    <format dxfId="536">
      <pivotArea type="all" dataOnly="0" outline="0" fieldPosition="0"/>
    </format>
    <format dxfId="535">
      <pivotArea outline="0" collapsedLevelsAreSubtotals="1" fieldPosition="0"/>
    </format>
    <format dxfId="534">
      <pivotArea field="2" type="button" dataOnly="0" labelOnly="1" outline="0" axis="axisRow" fieldPosition="0"/>
    </format>
    <format dxfId="533">
      <pivotArea dataOnly="0" labelOnly="1" outline="0" axis="axisValues" fieldPosition="0"/>
    </format>
    <format dxfId="532">
      <pivotArea dataOnly="0" labelOnly="1" fieldPosition="0">
        <references count="1">
          <reference field="2" count="0"/>
        </references>
      </pivotArea>
    </format>
    <format dxfId="531">
      <pivotArea dataOnly="0" labelOnly="1" grandRow="1" outline="0" fieldPosition="0"/>
    </format>
    <format dxfId="5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TablaDinámica1" cacheId="10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9" firstHeaderRow="1" firstDataRow="1" firstDataCol="1"/>
  <pivotFields count="5">
    <pivotField showAll="0"/>
    <pivotField showAll="0"/>
    <pivotField axis="axisRow" showAll="0" sortType="ascending">
      <items count="13">
        <item x="4"/>
        <item x="5"/>
        <item x="9"/>
        <item x="3"/>
        <item x="0"/>
        <item x="1"/>
        <item x="2"/>
        <item x="6"/>
        <item x="7"/>
        <item x="8"/>
        <item x="10"/>
        <item x="11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0" baseItem="0"/>
  </dataFields>
  <formats count="21">
    <format dxfId="529">
      <pivotArea type="all" dataOnly="0" outline="0" fieldPosition="0"/>
    </format>
    <format dxfId="528">
      <pivotArea outline="0" collapsedLevelsAreSubtotals="1" fieldPosition="0"/>
    </format>
    <format dxfId="527">
      <pivotArea field="2" type="button" dataOnly="0" labelOnly="1" outline="0" axis="axisRow" fieldPosition="0"/>
    </format>
    <format dxfId="526">
      <pivotArea dataOnly="0" labelOnly="1" outline="0" axis="axisValues" fieldPosition="0"/>
    </format>
    <format dxfId="525">
      <pivotArea dataOnly="0" labelOnly="1" fieldPosition="0">
        <references count="1">
          <reference field="2" count="0"/>
        </references>
      </pivotArea>
    </format>
    <format dxfId="524">
      <pivotArea dataOnly="0" labelOnly="1" grandRow="1" outline="0" fieldPosition="0"/>
    </format>
    <format dxfId="523">
      <pivotArea dataOnly="0" labelOnly="1" outline="0" axis="axisValues" fieldPosition="0"/>
    </format>
    <format dxfId="522">
      <pivotArea type="all" dataOnly="0" outline="0" fieldPosition="0"/>
    </format>
    <format dxfId="521">
      <pivotArea outline="0" collapsedLevelsAreSubtotals="1" fieldPosition="0"/>
    </format>
    <format dxfId="520">
      <pivotArea field="2" type="button" dataOnly="0" labelOnly="1" outline="0" axis="axisRow" fieldPosition="0"/>
    </format>
    <format dxfId="519">
      <pivotArea dataOnly="0" labelOnly="1" outline="0" axis="axisValues" fieldPosition="0"/>
    </format>
    <format dxfId="518">
      <pivotArea dataOnly="0" labelOnly="1" fieldPosition="0">
        <references count="1">
          <reference field="2" count="0"/>
        </references>
      </pivotArea>
    </format>
    <format dxfId="517">
      <pivotArea dataOnly="0" labelOnly="1" grandRow="1" outline="0" fieldPosition="0"/>
    </format>
    <format dxfId="516">
      <pivotArea dataOnly="0" labelOnly="1" outline="0" axis="axisValues" fieldPosition="0"/>
    </format>
    <format dxfId="515">
      <pivotArea type="all" dataOnly="0" outline="0" fieldPosition="0"/>
    </format>
    <format dxfId="514">
      <pivotArea outline="0" collapsedLevelsAreSubtotals="1" fieldPosition="0"/>
    </format>
    <format dxfId="513">
      <pivotArea field="2" type="button" dataOnly="0" labelOnly="1" outline="0" axis="axisRow" fieldPosition="0"/>
    </format>
    <format dxfId="512">
      <pivotArea dataOnly="0" labelOnly="1" outline="0" axis="axisValues" fieldPosition="0"/>
    </format>
    <format dxfId="511">
      <pivotArea dataOnly="0" labelOnly="1" fieldPosition="0">
        <references count="1">
          <reference field="2" count="0"/>
        </references>
      </pivotArea>
    </format>
    <format dxfId="510">
      <pivotArea dataOnly="0" labelOnly="1" grandRow="1" outline="0" fieldPosition="0"/>
    </format>
    <format dxfId="50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TablaDinámica3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4" firstHeaderRow="1" firstDataRow="1" firstDataCol="1"/>
  <pivotFields count="5">
    <pivotField showAll="0"/>
    <pivotField showAll="0"/>
    <pivotField axis="axisRow" showAll="0">
      <items count="14">
        <item x="3"/>
        <item x="4"/>
        <item x="9"/>
        <item x="0"/>
        <item x="5"/>
        <item x="11"/>
        <item x="2"/>
        <item x="10"/>
        <item x="1"/>
        <item x="6"/>
        <item x="12"/>
        <item x="8"/>
        <item x="7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2" baseItem="1"/>
  </dataFields>
  <formats count="14">
    <format dxfId="508">
      <pivotArea type="all" dataOnly="0" outline="0" fieldPosition="0"/>
    </format>
    <format dxfId="507">
      <pivotArea outline="0" collapsedLevelsAreSubtotals="1" fieldPosition="0"/>
    </format>
    <format dxfId="506">
      <pivotArea field="2" type="button" dataOnly="0" labelOnly="1" outline="0" axis="axisRow" fieldPosition="0"/>
    </format>
    <format dxfId="505">
      <pivotArea dataOnly="0" labelOnly="1" outline="0" axis="axisValues" fieldPosition="0"/>
    </format>
    <format dxfId="504">
      <pivotArea dataOnly="0" labelOnly="1" fieldPosition="0">
        <references count="1">
          <reference field="2" count="0"/>
        </references>
      </pivotArea>
    </format>
    <format dxfId="503">
      <pivotArea dataOnly="0" labelOnly="1" grandRow="1" outline="0" fieldPosition="0"/>
    </format>
    <format dxfId="502">
      <pivotArea dataOnly="0" labelOnly="1" outline="0" axis="axisValues" fieldPosition="0"/>
    </format>
    <format dxfId="501">
      <pivotArea type="all" dataOnly="0" outline="0" fieldPosition="0"/>
    </format>
    <format dxfId="500">
      <pivotArea outline="0" collapsedLevelsAreSubtotals="1" fieldPosition="0"/>
    </format>
    <format dxfId="499">
      <pivotArea field="2" type="button" dataOnly="0" labelOnly="1" outline="0" axis="axisRow" fieldPosition="0"/>
    </format>
    <format dxfId="498">
      <pivotArea dataOnly="0" labelOnly="1" outline="0" axis="axisValues" fieldPosition="0"/>
    </format>
    <format dxfId="497">
      <pivotArea dataOnly="0" labelOnly="1" fieldPosition="0">
        <references count="1">
          <reference field="2" count="0"/>
        </references>
      </pivotArea>
    </format>
    <format dxfId="496">
      <pivotArea dataOnly="0" labelOnly="1" grandRow="1" outline="0" fieldPosition="0"/>
    </format>
    <format dxfId="49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TablaDinámica1" cacheId="10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9"/>
        <item x="2"/>
        <item x="6"/>
        <item x="10"/>
        <item x="4"/>
        <item x="0"/>
        <item x="1"/>
        <item x="7"/>
        <item x="3"/>
        <item x="5"/>
        <item x="11"/>
        <item x="12"/>
        <item x="8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1">
    <format dxfId="494">
      <pivotArea type="all" dataOnly="0" outline="0" fieldPosition="0"/>
    </format>
    <format dxfId="493">
      <pivotArea outline="0" collapsedLevelsAreSubtotals="1" fieldPosition="0"/>
    </format>
    <format dxfId="492">
      <pivotArea field="2" type="button" dataOnly="0" labelOnly="1" outline="0" axis="axisRow" fieldPosition="0"/>
    </format>
    <format dxfId="491">
      <pivotArea dataOnly="0" labelOnly="1" outline="0" axis="axisValues" fieldPosition="0"/>
    </format>
    <format dxfId="490">
      <pivotArea dataOnly="0" labelOnly="1" fieldPosition="0">
        <references count="1">
          <reference field="2" count="0"/>
        </references>
      </pivotArea>
    </format>
    <format dxfId="489">
      <pivotArea dataOnly="0" labelOnly="1" grandRow="1" outline="0" fieldPosition="0"/>
    </format>
    <format dxfId="488">
      <pivotArea dataOnly="0" labelOnly="1" outline="0" axis="axisValues" fieldPosition="0"/>
    </format>
    <format dxfId="487">
      <pivotArea type="all" dataOnly="0" outline="0" fieldPosition="0"/>
    </format>
    <format dxfId="486">
      <pivotArea outline="0" collapsedLevelsAreSubtotals="1" fieldPosition="0"/>
    </format>
    <format dxfId="485">
      <pivotArea field="2" type="button" dataOnly="0" labelOnly="1" outline="0" axis="axisRow" fieldPosition="0"/>
    </format>
    <format dxfId="484">
      <pivotArea dataOnly="0" labelOnly="1" outline="0" axis="axisValues" fieldPosition="0"/>
    </format>
    <format dxfId="483">
      <pivotArea dataOnly="0" labelOnly="1" fieldPosition="0">
        <references count="1">
          <reference field="2" count="0"/>
        </references>
      </pivotArea>
    </format>
    <format dxfId="482">
      <pivotArea dataOnly="0" labelOnly="1" grandRow="1" outline="0" fieldPosition="0"/>
    </format>
    <format dxfId="481">
      <pivotArea dataOnly="0" labelOnly="1" outline="0" axis="axisValues" fieldPosition="0"/>
    </format>
    <format dxfId="480">
      <pivotArea type="all" dataOnly="0" outline="0" fieldPosition="0"/>
    </format>
    <format dxfId="479">
      <pivotArea outline="0" collapsedLevelsAreSubtotals="1" fieldPosition="0"/>
    </format>
    <format dxfId="478">
      <pivotArea field="2" type="button" dataOnly="0" labelOnly="1" outline="0" axis="axisRow" fieldPosition="0"/>
    </format>
    <format dxfId="477">
      <pivotArea dataOnly="0" labelOnly="1" outline="0" axis="axisValues" fieldPosition="0"/>
    </format>
    <format dxfId="476">
      <pivotArea dataOnly="0" labelOnly="1" fieldPosition="0">
        <references count="1">
          <reference field="2" count="0"/>
        </references>
      </pivotArea>
    </format>
    <format dxfId="475">
      <pivotArea dataOnly="0" labelOnly="1" grandRow="1" outline="0" fieldPosition="0"/>
    </format>
    <format dxfId="47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TablaDinámica3" cacheId="10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J10:K23" firstHeaderRow="1" firstDataRow="1" firstDataCol="1"/>
  <pivotFields count="5">
    <pivotField showAll="0"/>
    <pivotField showAll="0"/>
    <pivotField axis="axisRow" showAll="0">
      <items count="13">
        <item x="4"/>
        <item x="5"/>
        <item x="10"/>
        <item x="1"/>
        <item x="7"/>
        <item x="9"/>
        <item x="3"/>
        <item x="8"/>
        <item x="0"/>
        <item x="6"/>
        <item x="2"/>
        <item x="11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2" baseItem="1"/>
  </dataFields>
  <formats count="14">
    <format dxfId="473">
      <pivotArea type="all" dataOnly="0" outline="0" fieldPosition="0"/>
    </format>
    <format dxfId="472">
      <pivotArea outline="0" collapsedLevelsAreSubtotals="1" fieldPosition="0"/>
    </format>
    <format dxfId="471">
      <pivotArea field="2" type="button" dataOnly="0" labelOnly="1" outline="0" axis="axisRow" fieldPosition="0"/>
    </format>
    <format dxfId="470">
      <pivotArea dataOnly="0" labelOnly="1" outline="0" axis="axisValues" fieldPosition="0"/>
    </format>
    <format dxfId="469">
      <pivotArea dataOnly="0" labelOnly="1" fieldPosition="0">
        <references count="1">
          <reference field="2" count="0"/>
        </references>
      </pivotArea>
    </format>
    <format dxfId="468">
      <pivotArea dataOnly="0" labelOnly="1" grandRow="1" outline="0" fieldPosition="0"/>
    </format>
    <format dxfId="467">
      <pivotArea dataOnly="0" labelOnly="1" outline="0" axis="axisValues" fieldPosition="0"/>
    </format>
    <format dxfId="466">
      <pivotArea type="all" dataOnly="0" outline="0" fieldPosition="0"/>
    </format>
    <format dxfId="465">
      <pivotArea outline="0" collapsedLevelsAreSubtotals="1" fieldPosition="0"/>
    </format>
    <format dxfId="464">
      <pivotArea field="2" type="button" dataOnly="0" labelOnly="1" outline="0" axis="axisRow" fieldPosition="0"/>
    </format>
    <format dxfId="463">
      <pivotArea dataOnly="0" labelOnly="1" outline="0" axis="axisValues" fieldPosition="0"/>
    </format>
    <format dxfId="462">
      <pivotArea dataOnly="0" labelOnly="1" fieldPosition="0">
        <references count="1">
          <reference field="2" count="0"/>
        </references>
      </pivotArea>
    </format>
    <format dxfId="461">
      <pivotArea dataOnly="0" labelOnly="1" grandRow="1" outline="0" fieldPosition="0"/>
    </format>
    <format dxfId="46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TablaDinámica1" cacheId="10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9" firstHeaderRow="1" firstDataRow="1" firstDataCol="1"/>
  <pivotFields count="5">
    <pivotField showAll="0"/>
    <pivotField showAll="0"/>
    <pivotField axis="axisRow" showAll="0" sortType="ascending">
      <items count="13">
        <item x="10"/>
        <item x="3"/>
        <item x="6"/>
        <item x="8"/>
        <item x="5"/>
        <item x="1"/>
        <item x="0"/>
        <item x="11"/>
        <item x="4"/>
        <item x="7"/>
        <item x="9"/>
        <item x="2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0" baseItem="0"/>
  </dataFields>
  <formats count="21">
    <format dxfId="459">
      <pivotArea type="all" dataOnly="0" outline="0" fieldPosition="0"/>
    </format>
    <format dxfId="458">
      <pivotArea outline="0" collapsedLevelsAreSubtotals="1" fieldPosition="0"/>
    </format>
    <format dxfId="457">
      <pivotArea field="2" type="button" dataOnly="0" labelOnly="1" outline="0" axis="axisRow" fieldPosition="0"/>
    </format>
    <format dxfId="456">
      <pivotArea dataOnly="0" labelOnly="1" outline="0" axis="axisValues" fieldPosition="0"/>
    </format>
    <format dxfId="455">
      <pivotArea dataOnly="0" labelOnly="1" fieldPosition="0">
        <references count="1">
          <reference field="2" count="0"/>
        </references>
      </pivotArea>
    </format>
    <format dxfId="454">
      <pivotArea dataOnly="0" labelOnly="1" grandRow="1" outline="0" fieldPosition="0"/>
    </format>
    <format dxfId="453">
      <pivotArea dataOnly="0" labelOnly="1" outline="0" axis="axisValues" fieldPosition="0"/>
    </format>
    <format dxfId="452">
      <pivotArea type="all" dataOnly="0" outline="0" fieldPosition="0"/>
    </format>
    <format dxfId="451">
      <pivotArea outline="0" collapsedLevelsAreSubtotals="1" fieldPosition="0"/>
    </format>
    <format dxfId="450">
      <pivotArea field="2" type="button" dataOnly="0" labelOnly="1" outline="0" axis="axisRow" fieldPosition="0"/>
    </format>
    <format dxfId="449">
      <pivotArea dataOnly="0" labelOnly="1" outline="0" axis="axisValues" fieldPosition="0"/>
    </format>
    <format dxfId="448">
      <pivotArea dataOnly="0" labelOnly="1" fieldPosition="0">
        <references count="1">
          <reference field="2" count="0"/>
        </references>
      </pivotArea>
    </format>
    <format dxfId="447">
      <pivotArea dataOnly="0" labelOnly="1" grandRow="1" outline="0" fieldPosition="0"/>
    </format>
    <format dxfId="446">
      <pivotArea dataOnly="0" labelOnly="1" outline="0" axis="axisValues" fieldPosition="0"/>
    </format>
    <format dxfId="445">
      <pivotArea type="all" dataOnly="0" outline="0" fieldPosition="0"/>
    </format>
    <format dxfId="444">
      <pivotArea outline="0" collapsedLevelsAreSubtotals="1" fieldPosition="0"/>
    </format>
    <format dxfId="443">
      <pivotArea field="2" type="button" dataOnly="0" labelOnly="1" outline="0" axis="axisRow" fieldPosition="0"/>
    </format>
    <format dxfId="442">
      <pivotArea dataOnly="0" labelOnly="1" outline="0" axis="axisValues" fieldPosition="0"/>
    </format>
    <format dxfId="441">
      <pivotArea dataOnly="0" labelOnly="1" fieldPosition="0">
        <references count="1">
          <reference field="2" count="0"/>
        </references>
      </pivotArea>
    </format>
    <format dxfId="440">
      <pivotArea dataOnly="0" labelOnly="1" grandRow="1" outline="0" fieldPosition="0"/>
    </format>
    <format dxfId="43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300-000000000000}" name="TablaDinámica1" cacheId="12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9" firstHeaderRow="1" firstDataRow="1" firstDataCol="1"/>
  <pivotFields count="5">
    <pivotField showAll="0"/>
    <pivotField showAll="0"/>
    <pivotField axis="axisRow" showAll="0" sortType="ascending">
      <items count="13">
        <item x="9"/>
        <item x="6"/>
        <item x="7"/>
        <item x="11"/>
        <item x="1"/>
        <item x="5"/>
        <item x="0"/>
        <item x="4"/>
        <item x="2"/>
        <item x="8"/>
        <item x="3"/>
        <item x="10"/>
        <item t="default"/>
      </items>
    </pivotField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LITROS/tb" fld="3" baseField="0" baseItem="0"/>
  </dataFields>
  <formats count="21">
    <format dxfId="438">
      <pivotArea type="all" dataOnly="0" outline="0" fieldPosition="0"/>
    </format>
    <format dxfId="437">
      <pivotArea outline="0" collapsedLevelsAreSubtotals="1" fieldPosition="0"/>
    </format>
    <format dxfId="436">
      <pivotArea field="2" type="button" dataOnly="0" labelOnly="1" outline="0" axis="axisRow" fieldPosition="0"/>
    </format>
    <format dxfId="435">
      <pivotArea dataOnly="0" labelOnly="1" outline="0" axis="axisValues" fieldPosition="0"/>
    </format>
    <format dxfId="434">
      <pivotArea dataOnly="0" labelOnly="1" fieldPosition="0">
        <references count="1">
          <reference field="2" count="0"/>
        </references>
      </pivotArea>
    </format>
    <format dxfId="433">
      <pivotArea dataOnly="0" labelOnly="1" grandRow="1" outline="0" fieldPosition="0"/>
    </format>
    <format dxfId="432">
      <pivotArea dataOnly="0" labelOnly="1" outline="0" axis="axisValues" fieldPosition="0"/>
    </format>
    <format dxfId="431">
      <pivotArea type="all" dataOnly="0" outline="0" fieldPosition="0"/>
    </format>
    <format dxfId="430">
      <pivotArea outline="0" collapsedLevelsAreSubtotals="1" fieldPosition="0"/>
    </format>
    <format dxfId="429">
      <pivotArea field="2" type="button" dataOnly="0" labelOnly="1" outline="0" axis="axisRow" fieldPosition="0"/>
    </format>
    <format dxfId="428">
      <pivotArea dataOnly="0" labelOnly="1" outline="0" axis="axisValues" fieldPosition="0"/>
    </format>
    <format dxfId="427">
      <pivotArea dataOnly="0" labelOnly="1" fieldPosition="0">
        <references count="1">
          <reference field="2" count="0"/>
        </references>
      </pivotArea>
    </format>
    <format dxfId="426">
      <pivotArea dataOnly="0" labelOnly="1" grandRow="1" outline="0" fieldPosition="0"/>
    </format>
    <format dxfId="425">
      <pivotArea dataOnly="0" labelOnly="1" outline="0" axis="axisValues" fieldPosition="0"/>
    </format>
    <format dxfId="424">
      <pivotArea type="all" dataOnly="0" outline="0" fieldPosition="0"/>
    </format>
    <format dxfId="423">
      <pivotArea outline="0" collapsedLevelsAreSubtotals="1" fieldPosition="0"/>
    </format>
    <format dxfId="422">
      <pivotArea field="2" type="button" dataOnly="0" labelOnly="1" outline="0" axis="axisRow" fieldPosition="0"/>
    </format>
    <format dxfId="421">
      <pivotArea dataOnly="0" labelOnly="1" outline="0" axis="axisValues" fieldPosition="0"/>
    </format>
    <format dxfId="420">
      <pivotArea dataOnly="0" labelOnly="1" fieldPosition="0">
        <references count="1">
          <reference field="2" count="0"/>
        </references>
      </pivotArea>
    </format>
    <format dxfId="419">
      <pivotArea dataOnly="0" labelOnly="1" grandRow="1" outline="0" fieldPosition="0"/>
    </format>
    <format dxfId="4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TablaDinámica1" cacheId="104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2" firstHeaderRow="1" firstDataRow="1" firstDataCol="1"/>
  <pivotFields count="5">
    <pivotField showAll="0"/>
    <pivotField showAll="0"/>
    <pivotField axis="axisRow" showAll="0" sortType="ascending">
      <items count="16">
        <item x="9"/>
        <item x="10"/>
        <item x="3"/>
        <item x="13"/>
        <item x="2"/>
        <item x="6"/>
        <item x="1"/>
        <item x="5"/>
        <item x="4"/>
        <item x="7"/>
        <item x="8"/>
        <item x="0"/>
        <item x="14"/>
        <item x="12"/>
        <item x="11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1">
    <format dxfId="417">
      <pivotArea type="all" dataOnly="0" outline="0" fieldPosition="0"/>
    </format>
    <format dxfId="416">
      <pivotArea outline="0" collapsedLevelsAreSubtotals="1" fieldPosition="0"/>
    </format>
    <format dxfId="415">
      <pivotArea field="2" type="button" dataOnly="0" labelOnly="1" outline="0" axis="axisRow" fieldPosition="0"/>
    </format>
    <format dxfId="414">
      <pivotArea dataOnly="0" labelOnly="1" outline="0" axis="axisValues" fieldPosition="0"/>
    </format>
    <format dxfId="413">
      <pivotArea dataOnly="0" labelOnly="1" fieldPosition="0">
        <references count="1">
          <reference field="2" count="0"/>
        </references>
      </pivotArea>
    </format>
    <format dxfId="412">
      <pivotArea dataOnly="0" labelOnly="1" grandRow="1" outline="0" fieldPosition="0"/>
    </format>
    <format dxfId="411">
      <pivotArea dataOnly="0" labelOnly="1" outline="0" axis="axisValues" fieldPosition="0"/>
    </format>
    <format dxfId="410">
      <pivotArea type="all" dataOnly="0" outline="0" fieldPosition="0"/>
    </format>
    <format dxfId="409">
      <pivotArea outline="0" collapsedLevelsAreSubtotals="1" fieldPosition="0"/>
    </format>
    <format dxfId="408">
      <pivotArea field="2" type="button" dataOnly="0" labelOnly="1" outline="0" axis="axisRow" fieldPosition="0"/>
    </format>
    <format dxfId="407">
      <pivotArea dataOnly="0" labelOnly="1" outline="0" axis="axisValues" fieldPosition="0"/>
    </format>
    <format dxfId="406">
      <pivotArea dataOnly="0" labelOnly="1" fieldPosition="0">
        <references count="1">
          <reference field="2" count="0"/>
        </references>
      </pivotArea>
    </format>
    <format dxfId="405">
      <pivotArea dataOnly="0" labelOnly="1" grandRow="1" outline="0" fieldPosition="0"/>
    </format>
    <format dxfId="404">
      <pivotArea dataOnly="0" labelOnly="1" outline="0" axis="axisValues" fieldPosition="0"/>
    </format>
    <format dxfId="403">
      <pivotArea type="all" dataOnly="0" outline="0" fieldPosition="0"/>
    </format>
    <format dxfId="402">
      <pivotArea outline="0" collapsedLevelsAreSubtotals="1" fieldPosition="0"/>
    </format>
    <format dxfId="401">
      <pivotArea field="2" type="button" dataOnly="0" labelOnly="1" outline="0" axis="axisRow" fieldPosition="0"/>
    </format>
    <format dxfId="400">
      <pivotArea dataOnly="0" labelOnly="1" outline="0" axis="axisValues" fieldPosition="0"/>
    </format>
    <format dxfId="399">
      <pivotArea dataOnly="0" labelOnly="1" fieldPosition="0">
        <references count="1">
          <reference field="2" count="0"/>
        </references>
      </pivotArea>
    </format>
    <format dxfId="398">
      <pivotArea dataOnly="0" labelOnly="1" grandRow="1" outline="0" fieldPosition="0"/>
    </format>
    <format dxfId="39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800-000000000000}" name="TablaDinámica1" cacheId="103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5">
        <item x="11"/>
        <item x="0"/>
        <item x="12"/>
        <item x="1"/>
        <item x="9"/>
        <item x="2"/>
        <item x="3"/>
        <item x="4"/>
        <item x="5"/>
        <item x="8"/>
        <item x="6"/>
        <item x="10"/>
        <item x="7"/>
        <item x="13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0" baseItem="0"/>
  </dataFields>
  <formats count="21">
    <format dxfId="396">
      <pivotArea type="all" dataOnly="0" outline="0" fieldPosition="0"/>
    </format>
    <format dxfId="395">
      <pivotArea outline="0" collapsedLevelsAreSubtotals="1" fieldPosition="0"/>
    </format>
    <format dxfId="394">
      <pivotArea field="2" type="button" dataOnly="0" labelOnly="1" outline="0" axis="axisRow" fieldPosition="0"/>
    </format>
    <format dxfId="393">
      <pivotArea dataOnly="0" labelOnly="1" outline="0" axis="axisValues" fieldPosition="0"/>
    </format>
    <format dxfId="392">
      <pivotArea dataOnly="0" labelOnly="1" fieldPosition="0">
        <references count="1">
          <reference field="2" count="0"/>
        </references>
      </pivotArea>
    </format>
    <format dxfId="391">
      <pivotArea dataOnly="0" labelOnly="1" grandRow="1" outline="0" fieldPosition="0"/>
    </format>
    <format dxfId="390">
      <pivotArea dataOnly="0" labelOnly="1" outline="0" axis="axisValues" fieldPosition="0"/>
    </format>
    <format dxfId="389">
      <pivotArea type="all" dataOnly="0" outline="0" fieldPosition="0"/>
    </format>
    <format dxfId="388">
      <pivotArea outline="0" collapsedLevelsAreSubtotals="1" fieldPosition="0"/>
    </format>
    <format dxfId="387">
      <pivotArea field="2" type="button" dataOnly="0" labelOnly="1" outline="0" axis="axisRow" fieldPosition="0"/>
    </format>
    <format dxfId="386">
      <pivotArea dataOnly="0" labelOnly="1" outline="0" axis="axisValues" fieldPosition="0"/>
    </format>
    <format dxfId="385">
      <pivotArea dataOnly="0" labelOnly="1" fieldPosition="0">
        <references count="1">
          <reference field="2" count="0"/>
        </references>
      </pivotArea>
    </format>
    <format dxfId="384">
      <pivotArea dataOnly="0" labelOnly="1" grandRow="1" outline="0" fieldPosition="0"/>
    </format>
    <format dxfId="383">
      <pivotArea dataOnly="0" labelOnly="1" outline="0" axis="axisValues" fieldPosition="0"/>
    </format>
    <format dxfId="382">
      <pivotArea type="all" dataOnly="0" outline="0" fieldPosition="0"/>
    </format>
    <format dxfId="381">
      <pivotArea outline="0" collapsedLevelsAreSubtotals="1" fieldPosition="0"/>
    </format>
    <format dxfId="380">
      <pivotArea field="2" type="button" dataOnly="0" labelOnly="1" outline="0" axis="axisRow" fieldPosition="0"/>
    </format>
    <format dxfId="379">
      <pivotArea dataOnly="0" labelOnly="1" outline="0" axis="axisValues" fieldPosition="0"/>
    </format>
    <format dxfId="378">
      <pivotArea dataOnly="0" labelOnly="1" fieldPosition="0">
        <references count="1">
          <reference field="2" count="0"/>
        </references>
      </pivotArea>
    </format>
    <format dxfId="377">
      <pivotArea dataOnly="0" labelOnly="1" grandRow="1" outline="0" fieldPosition="0"/>
    </format>
    <format dxfId="37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A00-000000000000}" name="TablaDinámica1" cacheId="10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5">
        <item x="5"/>
        <item x="0"/>
        <item x="6"/>
        <item x="12"/>
        <item x="1"/>
        <item x="2"/>
        <item x="3"/>
        <item x="7"/>
        <item x="4"/>
        <item x="8"/>
        <item x="9"/>
        <item x="10"/>
        <item x="11"/>
        <item x="13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0" baseItem="0"/>
  </dataFields>
  <formats count="21">
    <format dxfId="375">
      <pivotArea type="all" dataOnly="0" outline="0" fieldPosition="0"/>
    </format>
    <format dxfId="374">
      <pivotArea outline="0" collapsedLevelsAreSubtotals="1" fieldPosition="0"/>
    </format>
    <format dxfId="373">
      <pivotArea field="2" type="button" dataOnly="0" labelOnly="1" outline="0" axis="axisRow" fieldPosition="0"/>
    </format>
    <format dxfId="372">
      <pivotArea dataOnly="0" labelOnly="1" outline="0" axis="axisValues" fieldPosition="0"/>
    </format>
    <format dxfId="371">
      <pivotArea dataOnly="0" labelOnly="1" fieldPosition="0">
        <references count="1">
          <reference field="2" count="0"/>
        </references>
      </pivotArea>
    </format>
    <format dxfId="370">
      <pivotArea dataOnly="0" labelOnly="1" grandRow="1" outline="0" fieldPosition="0"/>
    </format>
    <format dxfId="369">
      <pivotArea dataOnly="0" labelOnly="1" outline="0" axis="axisValues" fieldPosition="0"/>
    </format>
    <format dxfId="368">
      <pivotArea type="all" dataOnly="0" outline="0" fieldPosition="0"/>
    </format>
    <format dxfId="367">
      <pivotArea outline="0" collapsedLevelsAreSubtotals="1" fieldPosition="0"/>
    </format>
    <format dxfId="366">
      <pivotArea field="2" type="button" dataOnly="0" labelOnly="1" outline="0" axis="axisRow" fieldPosition="0"/>
    </format>
    <format dxfId="365">
      <pivotArea dataOnly="0" labelOnly="1" outline="0" axis="axisValues" fieldPosition="0"/>
    </format>
    <format dxfId="364">
      <pivotArea dataOnly="0" labelOnly="1" fieldPosition="0">
        <references count="1">
          <reference field="2" count="0"/>
        </references>
      </pivotArea>
    </format>
    <format dxfId="363">
      <pivotArea dataOnly="0" labelOnly="1" grandRow="1" outline="0" fieldPosition="0"/>
    </format>
    <format dxfId="362">
      <pivotArea dataOnly="0" labelOnly="1" outline="0" axis="axisValues" fieldPosition="0"/>
    </format>
    <format dxfId="361">
      <pivotArea type="all" dataOnly="0" outline="0" fieldPosition="0"/>
    </format>
    <format dxfId="360">
      <pivotArea outline="0" collapsedLevelsAreSubtotals="1" fieldPosition="0"/>
    </format>
    <format dxfId="359">
      <pivotArea field="2" type="button" dataOnly="0" labelOnly="1" outline="0" axis="axisRow" fieldPosition="0"/>
    </format>
    <format dxfId="358">
      <pivotArea dataOnly="0" labelOnly="1" outline="0" axis="axisValues" fieldPosition="0"/>
    </format>
    <format dxfId="357">
      <pivotArea dataOnly="0" labelOnly="1" fieldPosition="0">
        <references count="1">
          <reference field="2" count="0"/>
        </references>
      </pivotArea>
    </format>
    <format dxfId="356">
      <pivotArea dataOnly="0" labelOnly="1" grandRow="1" outline="0" fieldPosition="0"/>
    </format>
    <format dxfId="35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E00-000000000000}" name="TablaDinámica1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3" firstHeaderRow="1" firstDataRow="1" firstDataCol="1"/>
  <pivotFields count="5">
    <pivotField showAll="0"/>
    <pivotField showAll="0"/>
    <pivotField axis="axisRow" showAll="0" sortType="ascending">
      <items count="18">
        <item x="9"/>
        <item x="0"/>
        <item x="1"/>
        <item x="13"/>
        <item x="2"/>
        <item x="3"/>
        <item x="4"/>
        <item x="5"/>
        <item x="6"/>
        <item x="10"/>
        <item x="7"/>
        <item x="14"/>
        <item m="1" x="16"/>
        <item x="15"/>
        <item x="8"/>
        <item x="11"/>
        <item x="12"/>
        <item t="default"/>
      </items>
    </pivotField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de LITROS/tb" fld="3" baseField="0" baseItem="0"/>
  </dataFields>
  <formats count="21">
    <format dxfId="354">
      <pivotArea type="all" dataOnly="0" outline="0" fieldPosition="0"/>
    </format>
    <format dxfId="353">
      <pivotArea outline="0" collapsedLevelsAreSubtotals="1" fieldPosition="0"/>
    </format>
    <format dxfId="352">
      <pivotArea field="2" type="button" dataOnly="0" labelOnly="1" outline="0" axis="axisRow" fieldPosition="0"/>
    </format>
    <format dxfId="351">
      <pivotArea dataOnly="0" labelOnly="1" outline="0" axis="axisValues" fieldPosition="0"/>
    </format>
    <format dxfId="350">
      <pivotArea dataOnly="0" labelOnly="1" fieldPosition="0">
        <references count="1">
          <reference field="2" count="0"/>
        </references>
      </pivotArea>
    </format>
    <format dxfId="349">
      <pivotArea dataOnly="0" labelOnly="1" grandRow="1" outline="0" fieldPosition="0"/>
    </format>
    <format dxfId="348">
      <pivotArea dataOnly="0" labelOnly="1" outline="0" axis="axisValues" fieldPosition="0"/>
    </format>
    <format dxfId="347">
      <pivotArea type="all" dataOnly="0" outline="0" fieldPosition="0"/>
    </format>
    <format dxfId="346">
      <pivotArea outline="0" collapsedLevelsAreSubtotals="1" fieldPosition="0"/>
    </format>
    <format dxfId="345">
      <pivotArea field="2" type="button" dataOnly="0" labelOnly="1" outline="0" axis="axisRow" fieldPosition="0"/>
    </format>
    <format dxfId="344">
      <pivotArea dataOnly="0" labelOnly="1" outline="0" axis="axisValues" fieldPosition="0"/>
    </format>
    <format dxfId="343">
      <pivotArea dataOnly="0" labelOnly="1" fieldPosition="0">
        <references count="1">
          <reference field="2" count="0"/>
        </references>
      </pivotArea>
    </format>
    <format dxfId="342">
      <pivotArea dataOnly="0" labelOnly="1" grandRow="1" outline="0" fieldPosition="0"/>
    </format>
    <format dxfId="341">
      <pivotArea dataOnly="0" labelOnly="1" outline="0" axis="axisValues" fieldPosition="0"/>
    </format>
    <format dxfId="340">
      <pivotArea type="all" dataOnly="0" outline="0" fieldPosition="0"/>
    </format>
    <format dxfId="339">
      <pivotArea outline="0" collapsedLevelsAreSubtotals="1" fieldPosition="0"/>
    </format>
    <format dxfId="338">
      <pivotArea field="2" type="button" dataOnly="0" labelOnly="1" outline="0" axis="axisRow" fieldPosition="0"/>
    </format>
    <format dxfId="337">
      <pivotArea dataOnly="0" labelOnly="1" outline="0" axis="axisValues" fieldPosition="0"/>
    </format>
    <format dxfId="336">
      <pivotArea dataOnly="0" labelOnly="1" fieldPosition="0">
        <references count="1">
          <reference field="2" count="0"/>
        </references>
      </pivotArea>
    </format>
    <format dxfId="335">
      <pivotArea dataOnly="0" labelOnly="1" grandRow="1" outline="0" fieldPosition="0"/>
    </format>
    <format dxfId="3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000-000000000000}" name="TablaDinámica1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2" firstHeaderRow="1" firstDataRow="1" firstDataCol="1"/>
  <pivotFields count="5">
    <pivotField showAll="0"/>
    <pivotField showAll="0"/>
    <pivotField axis="axisRow" showAll="0" sortType="ascending">
      <items count="16">
        <item x="3"/>
        <item x="4"/>
        <item x="1"/>
        <item x="11"/>
        <item x="10"/>
        <item x="0"/>
        <item x="9"/>
        <item x="8"/>
        <item x="5"/>
        <item x="6"/>
        <item x="7"/>
        <item x="14"/>
        <item x="2"/>
        <item x="13"/>
        <item x="12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1">
    <format dxfId="333">
      <pivotArea type="all" dataOnly="0" outline="0" fieldPosition="0"/>
    </format>
    <format dxfId="332">
      <pivotArea outline="0" collapsedLevelsAreSubtotals="1" fieldPosition="0"/>
    </format>
    <format dxfId="331">
      <pivotArea field="2" type="button" dataOnly="0" labelOnly="1" outline="0" axis="axisRow" fieldPosition="0"/>
    </format>
    <format dxfId="330">
      <pivotArea dataOnly="0" labelOnly="1" outline="0" axis="axisValues" fieldPosition="0"/>
    </format>
    <format dxfId="329">
      <pivotArea dataOnly="0" labelOnly="1" fieldPosition="0">
        <references count="1">
          <reference field="2" count="0"/>
        </references>
      </pivotArea>
    </format>
    <format dxfId="328">
      <pivotArea dataOnly="0" labelOnly="1" grandRow="1" outline="0" fieldPosition="0"/>
    </format>
    <format dxfId="327">
      <pivotArea dataOnly="0" labelOnly="1" outline="0" axis="axisValues" fieldPosition="0"/>
    </format>
    <format dxfId="326">
      <pivotArea type="all" dataOnly="0" outline="0" fieldPosition="0"/>
    </format>
    <format dxfId="325">
      <pivotArea outline="0" collapsedLevelsAreSubtotals="1" fieldPosition="0"/>
    </format>
    <format dxfId="324">
      <pivotArea field="2" type="button" dataOnly="0" labelOnly="1" outline="0" axis="axisRow" fieldPosition="0"/>
    </format>
    <format dxfId="323">
      <pivotArea dataOnly="0" labelOnly="1" outline="0" axis="axisValues" fieldPosition="0"/>
    </format>
    <format dxfId="322">
      <pivotArea dataOnly="0" labelOnly="1" fieldPosition="0">
        <references count="1">
          <reference field="2" count="0"/>
        </references>
      </pivotArea>
    </format>
    <format dxfId="321">
      <pivotArea dataOnly="0" labelOnly="1" grandRow="1" outline="0" fieldPosition="0"/>
    </format>
    <format dxfId="320">
      <pivotArea dataOnly="0" labelOnly="1" outline="0" axis="axisValues" fieldPosition="0"/>
    </format>
    <format dxfId="319">
      <pivotArea type="all" dataOnly="0" outline="0" fieldPosition="0"/>
    </format>
    <format dxfId="318">
      <pivotArea outline="0" collapsedLevelsAreSubtotals="1" fieldPosition="0"/>
    </format>
    <format dxfId="317">
      <pivotArea field="2" type="button" dataOnly="0" labelOnly="1" outline="0" axis="axisRow" fieldPosition="0"/>
    </format>
    <format dxfId="316">
      <pivotArea dataOnly="0" labelOnly="1" outline="0" axis="axisValues" fieldPosition="0"/>
    </format>
    <format dxfId="315">
      <pivotArea dataOnly="0" labelOnly="1" fieldPosition="0">
        <references count="1">
          <reference field="2" count="0"/>
        </references>
      </pivotArea>
    </format>
    <format dxfId="314">
      <pivotArea dataOnly="0" labelOnly="1" grandRow="1" outline="0" fieldPosition="0"/>
    </format>
    <format dxfId="31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200-000000000000}" name="TablaDinámica1" cacheId="9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8" firstHeaderRow="1" firstDataRow="1" firstDataCol="1"/>
  <pivotFields count="5">
    <pivotField showAll="0"/>
    <pivotField showAll="0"/>
    <pivotField axis="axisRow" showAll="0" sortType="ascending">
      <items count="12">
        <item x="9"/>
        <item x="2"/>
        <item x="10"/>
        <item x="7"/>
        <item x="3"/>
        <item x="4"/>
        <item x="5"/>
        <item x="1"/>
        <item x="6"/>
        <item x="8"/>
        <item x="0"/>
        <item t="default"/>
      </items>
    </pivotField>
    <pivotField dataField="1"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/tb" fld="3" baseField="0" baseItem="0"/>
  </dataFields>
  <formats count="23">
    <format dxfId="312">
      <pivotArea type="all" dataOnly="0" outline="0" fieldPosition="0"/>
    </format>
    <format dxfId="311">
      <pivotArea outline="0" collapsedLevelsAreSubtotals="1" fieldPosition="0"/>
    </format>
    <format dxfId="310">
      <pivotArea field="2" type="button" dataOnly="0" labelOnly="1" outline="0" axis="axisRow" fieldPosition="0"/>
    </format>
    <format dxfId="309">
      <pivotArea dataOnly="0" labelOnly="1" outline="0" axis="axisValues" fieldPosition="0"/>
    </format>
    <format dxfId="308">
      <pivotArea dataOnly="0" labelOnly="1" fieldPosition="0">
        <references count="1">
          <reference field="2" count="0"/>
        </references>
      </pivotArea>
    </format>
    <format dxfId="307">
      <pivotArea dataOnly="0" labelOnly="1" grandRow="1" outline="0" fieldPosition="0"/>
    </format>
    <format dxfId="306">
      <pivotArea dataOnly="0" labelOnly="1" outline="0" axis="axisValues" fieldPosition="0"/>
    </format>
    <format dxfId="305">
      <pivotArea type="all" dataOnly="0" outline="0" fieldPosition="0"/>
    </format>
    <format dxfId="304">
      <pivotArea outline="0" collapsedLevelsAreSubtotals="1" fieldPosition="0"/>
    </format>
    <format dxfId="303">
      <pivotArea field="2" type="button" dataOnly="0" labelOnly="1" outline="0" axis="axisRow" fieldPosition="0"/>
    </format>
    <format dxfId="302">
      <pivotArea dataOnly="0" labelOnly="1" outline="0" axis="axisValues" fieldPosition="0"/>
    </format>
    <format dxfId="301">
      <pivotArea dataOnly="0" labelOnly="1" fieldPosition="0">
        <references count="1">
          <reference field="2" count="0"/>
        </references>
      </pivotArea>
    </format>
    <format dxfId="300">
      <pivotArea dataOnly="0" labelOnly="1" grandRow="1" outline="0" fieldPosition="0"/>
    </format>
    <format dxfId="299">
      <pivotArea dataOnly="0" labelOnly="1" outline="0" axis="axisValues" fieldPosition="0"/>
    </format>
    <format dxfId="298">
      <pivotArea type="all" dataOnly="0" outline="0" fieldPosition="0"/>
    </format>
    <format dxfId="297">
      <pivotArea outline="0" collapsedLevelsAreSubtotals="1" fieldPosition="0"/>
    </format>
    <format dxfId="296">
      <pivotArea field="2" type="button" dataOnly="0" labelOnly="1" outline="0" axis="axisRow" fieldPosition="0"/>
    </format>
    <format dxfId="295">
      <pivotArea dataOnly="0" labelOnly="1" outline="0" axis="axisValues" fieldPosition="0"/>
    </format>
    <format dxfId="294">
      <pivotArea dataOnly="0" labelOnly="1" fieldPosition="0">
        <references count="1">
          <reference field="2" count="0"/>
        </references>
      </pivotArea>
    </format>
    <format dxfId="293">
      <pivotArea dataOnly="0" labelOnly="1" grandRow="1" outline="0" fieldPosition="0"/>
    </format>
    <format dxfId="292">
      <pivotArea dataOnly="0" labelOnly="1" outline="0" axis="axisValues" fieldPosition="0"/>
    </format>
    <format dxfId="291">
      <pivotArea collapsedLevelsAreSubtotals="1" fieldPosition="0">
        <references count="1">
          <reference field="2" count="0"/>
        </references>
      </pivotArea>
    </format>
    <format dxfId="290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400-000000000000}" name="TablaDinámica1" cacheId="9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18" firstHeaderRow="1" firstDataRow="1" firstDataCol="1"/>
  <pivotFields count="5">
    <pivotField showAll="0"/>
    <pivotField showAll="0"/>
    <pivotField axis="axisRow" showAll="0" sortType="ascending">
      <items count="12">
        <item x="2"/>
        <item x="0"/>
        <item x="10"/>
        <item x="4"/>
        <item x="3"/>
        <item x="9"/>
        <item x="5"/>
        <item x="8"/>
        <item x="7"/>
        <item x="6"/>
        <item x="1"/>
        <item t="default"/>
      </items>
    </pivotField>
    <pivotField dataField="1"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LITROS/tb" fld="3" baseField="0" baseItem="0"/>
  </dataFields>
  <formats count="23">
    <format dxfId="289">
      <pivotArea type="all" dataOnly="0" outline="0" fieldPosition="0"/>
    </format>
    <format dxfId="288">
      <pivotArea outline="0" collapsedLevelsAreSubtotals="1" fieldPosition="0"/>
    </format>
    <format dxfId="287">
      <pivotArea field="2" type="button" dataOnly="0" labelOnly="1" outline="0" axis="axisRow" fieldPosition="0"/>
    </format>
    <format dxfId="286">
      <pivotArea dataOnly="0" labelOnly="1" outline="0" axis="axisValues" fieldPosition="0"/>
    </format>
    <format dxfId="285">
      <pivotArea dataOnly="0" labelOnly="1" fieldPosition="0">
        <references count="1">
          <reference field="2" count="0"/>
        </references>
      </pivotArea>
    </format>
    <format dxfId="284">
      <pivotArea dataOnly="0" labelOnly="1" grandRow="1" outline="0" fieldPosition="0"/>
    </format>
    <format dxfId="283">
      <pivotArea dataOnly="0" labelOnly="1" outline="0" axis="axisValues" fieldPosition="0"/>
    </format>
    <format dxfId="282">
      <pivotArea type="all" dataOnly="0" outline="0" fieldPosition="0"/>
    </format>
    <format dxfId="281">
      <pivotArea outline="0" collapsedLevelsAreSubtotals="1" fieldPosition="0"/>
    </format>
    <format dxfId="280">
      <pivotArea field="2" type="button" dataOnly="0" labelOnly="1" outline="0" axis="axisRow" fieldPosition="0"/>
    </format>
    <format dxfId="279">
      <pivotArea dataOnly="0" labelOnly="1" outline="0" axis="axisValues" fieldPosition="0"/>
    </format>
    <format dxfId="278">
      <pivotArea dataOnly="0" labelOnly="1" fieldPosition="0">
        <references count="1">
          <reference field="2" count="0"/>
        </references>
      </pivotArea>
    </format>
    <format dxfId="277">
      <pivotArea dataOnly="0" labelOnly="1" grandRow="1" outline="0" fieldPosition="0"/>
    </format>
    <format dxfId="276">
      <pivotArea dataOnly="0" labelOnly="1" outline="0" axis="axisValues" fieldPosition="0"/>
    </format>
    <format dxfId="275">
      <pivotArea type="all" dataOnly="0" outline="0" fieldPosition="0"/>
    </format>
    <format dxfId="274">
      <pivotArea outline="0" collapsedLevelsAreSubtotals="1" fieldPosition="0"/>
    </format>
    <format dxfId="273">
      <pivotArea field="2" type="button" dataOnly="0" labelOnly="1" outline="0" axis="axisRow" fieldPosition="0"/>
    </format>
    <format dxfId="272">
      <pivotArea dataOnly="0" labelOnly="1" outline="0" axis="axisValues" fieldPosition="0"/>
    </format>
    <format dxfId="271">
      <pivotArea dataOnly="0" labelOnly="1" fieldPosition="0">
        <references count="1">
          <reference field="2" count="0"/>
        </references>
      </pivotArea>
    </format>
    <format dxfId="270">
      <pivotArea dataOnly="0" labelOnly="1" grandRow="1" outline="0" fieldPosition="0"/>
    </format>
    <format dxfId="269">
      <pivotArea dataOnly="0" labelOnly="1" outline="0" axis="axisValues" fieldPosition="0"/>
    </format>
    <format dxfId="268">
      <pivotArea collapsedLevelsAreSubtotals="1" fieldPosition="0">
        <references count="1">
          <reference field="2" count="0"/>
        </references>
      </pivotArea>
    </format>
    <format dxfId="267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600-000000000000}" name="TablaDinámica1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2" firstHeaderRow="1" firstDataRow="1" firstDataCol="1"/>
  <pivotFields count="5">
    <pivotField showAll="0"/>
    <pivotField showAll="0"/>
    <pivotField axis="axisRow" showAll="0" sortType="ascending">
      <items count="16">
        <item x="6"/>
        <item x="9"/>
        <item x="7"/>
        <item x="10"/>
        <item x="8"/>
        <item x="3"/>
        <item x="12"/>
        <item x="5"/>
        <item x="1"/>
        <item x="4"/>
        <item x="0"/>
        <item x="11"/>
        <item x="2"/>
        <item x="13"/>
        <item x="14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3">
    <format dxfId="266">
      <pivotArea type="all" dataOnly="0" outline="0" fieldPosition="0"/>
    </format>
    <format dxfId="265">
      <pivotArea outline="0" collapsedLevelsAreSubtotals="1" fieldPosition="0"/>
    </format>
    <format dxfId="264">
      <pivotArea field="2" type="button" dataOnly="0" labelOnly="1" outline="0" axis="axisRow" fieldPosition="0"/>
    </format>
    <format dxfId="263">
      <pivotArea dataOnly="0" labelOnly="1" outline="0" axis="axisValues" fieldPosition="0"/>
    </format>
    <format dxfId="262">
      <pivotArea dataOnly="0" labelOnly="1" fieldPosition="0">
        <references count="1">
          <reference field="2" count="0"/>
        </references>
      </pivotArea>
    </format>
    <format dxfId="261">
      <pivotArea dataOnly="0" labelOnly="1" grandRow="1" outline="0" fieldPosition="0"/>
    </format>
    <format dxfId="260">
      <pivotArea dataOnly="0" labelOnly="1" outline="0" axis="axisValues" fieldPosition="0"/>
    </format>
    <format dxfId="259">
      <pivotArea type="all" dataOnly="0" outline="0" fieldPosition="0"/>
    </format>
    <format dxfId="258">
      <pivotArea outline="0" collapsedLevelsAreSubtotals="1" fieldPosition="0"/>
    </format>
    <format dxfId="257">
      <pivotArea field="2" type="button" dataOnly="0" labelOnly="1" outline="0" axis="axisRow" fieldPosition="0"/>
    </format>
    <format dxfId="256">
      <pivotArea dataOnly="0" labelOnly="1" outline="0" axis="axisValues" fieldPosition="0"/>
    </format>
    <format dxfId="255">
      <pivotArea dataOnly="0" labelOnly="1" fieldPosition="0">
        <references count="1">
          <reference field="2" count="0"/>
        </references>
      </pivotArea>
    </format>
    <format dxfId="254">
      <pivotArea dataOnly="0" labelOnly="1" grandRow="1" outline="0" fieldPosition="0"/>
    </format>
    <format dxfId="253">
      <pivotArea dataOnly="0" labelOnly="1" outline="0" axis="axisValues" fieldPosition="0"/>
    </format>
    <format dxfId="252">
      <pivotArea type="all" dataOnly="0" outline="0" fieldPosition="0"/>
    </format>
    <format dxfId="251">
      <pivotArea outline="0" collapsedLevelsAreSubtotals="1" fieldPosition="0"/>
    </format>
    <format dxfId="250">
      <pivotArea field="2" type="button" dataOnly="0" labelOnly="1" outline="0" axis="axisRow" fieldPosition="0"/>
    </format>
    <format dxfId="249">
      <pivotArea dataOnly="0" labelOnly="1" outline="0" axis="axisValues" fieldPosition="0"/>
    </format>
    <format dxfId="248">
      <pivotArea dataOnly="0" labelOnly="1" fieldPosition="0">
        <references count="1">
          <reference field="2" count="0"/>
        </references>
      </pivotArea>
    </format>
    <format dxfId="247">
      <pivotArea dataOnly="0" labelOnly="1" grandRow="1" outline="0" fieldPosition="0"/>
    </format>
    <format dxfId="246">
      <pivotArea dataOnly="0" labelOnly="1" outline="0" axis="axisValues" fieldPosition="0"/>
    </format>
    <format dxfId="245">
      <pivotArea collapsedLevelsAreSubtotals="1" fieldPosition="0">
        <references count="1">
          <reference field="2" count="0"/>
        </references>
      </pivotArea>
    </format>
    <format dxfId="244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800-000000000000}" name="TablaDinámica1" cacheId="126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3" firstHeaderRow="1" firstDataRow="1" firstDataCol="1"/>
  <pivotFields count="5">
    <pivotField showAll="0"/>
    <pivotField showAll="0"/>
    <pivotField axis="axisRow" showAll="0" sortType="ascending">
      <items count="17">
        <item x="2"/>
        <item x="3"/>
        <item x="4"/>
        <item x="12"/>
        <item x="11"/>
        <item x="1"/>
        <item x="5"/>
        <item x="10"/>
        <item x="8"/>
        <item x="13"/>
        <item x="14"/>
        <item x="15"/>
        <item x="9"/>
        <item x="0"/>
        <item x="6"/>
        <item x="7"/>
        <item t="default"/>
      </items>
    </pivotField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/tb" fld="3" baseField="0" baseItem="0"/>
  </dataFields>
  <formats count="23">
    <format dxfId="243">
      <pivotArea type="all" dataOnly="0" outline="0" fieldPosition="0"/>
    </format>
    <format dxfId="242">
      <pivotArea outline="0" collapsedLevelsAreSubtotals="1" fieldPosition="0"/>
    </format>
    <format dxfId="241">
      <pivotArea field="2" type="button" dataOnly="0" labelOnly="1" outline="0" axis="axisRow" fieldPosition="0"/>
    </format>
    <format dxfId="240">
      <pivotArea dataOnly="0" labelOnly="1" outline="0" axis="axisValues" fieldPosition="0"/>
    </format>
    <format dxfId="239">
      <pivotArea dataOnly="0" labelOnly="1" fieldPosition="0">
        <references count="1">
          <reference field="2" count="0"/>
        </references>
      </pivotArea>
    </format>
    <format dxfId="238">
      <pivotArea dataOnly="0" labelOnly="1" grandRow="1" outline="0" fieldPosition="0"/>
    </format>
    <format dxfId="237">
      <pivotArea dataOnly="0" labelOnly="1" outline="0" axis="axisValues" fieldPosition="0"/>
    </format>
    <format dxfId="236">
      <pivotArea type="all" dataOnly="0" outline="0" fieldPosition="0"/>
    </format>
    <format dxfId="235">
      <pivotArea outline="0" collapsedLevelsAreSubtotals="1" fieldPosition="0"/>
    </format>
    <format dxfId="234">
      <pivotArea field="2" type="button" dataOnly="0" labelOnly="1" outline="0" axis="axisRow" fieldPosition="0"/>
    </format>
    <format dxfId="233">
      <pivotArea dataOnly="0" labelOnly="1" outline="0" axis="axisValues" fieldPosition="0"/>
    </format>
    <format dxfId="232">
      <pivotArea dataOnly="0" labelOnly="1" fieldPosition="0">
        <references count="1">
          <reference field="2" count="0"/>
        </references>
      </pivotArea>
    </format>
    <format dxfId="231">
      <pivotArea dataOnly="0" labelOnly="1" grandRow="1" outline="0" fieldPosition="0"/>
    </format>
    <format dxfId="230">
      <pivotArea dataOnly="0" labelOnly="1" outline="0" axis="axisValues" fieldPosition="0"/>
    </format>
    <format dxfId="229">
      <pivotArea type="all" dataOnly="0" outline="0" fieldPosition="0"/>
    </format>
    <format dxfId="228">
      <pivotArea outline="0" collapsedLevelsAreSubtotals="1" fieldPosition="0"/>
    </format>
    <format dxfId="227">
      <pivotArea field="2" type="button" dataOnly="0" labelOnly="1" outline="0" axis="axisRow" fieldPosition="0"/>
    </format>
    <format dxfId="226">
      <pivotArea dataOnly="0" labelOnly="1" outline="0" axis="axisValues" fieldPosition="0"/>
    </format>
    <format dxfId="225">
      <pivotArea dataOnly="0" labelOnly="1" fieldPosition="0">
        <references count="1">
          <reference field="2" count="0"/>
        </references>
      </pivotArea>
    </format>
    <format dxfId="224">
      <pivotArea dataOnly="0" labelOnly="1" grandRow="1" outline="0" fieldPosition="0"/>
    </format>
    <format dxfId="223">
      <pivotArea dataOnly="0" labelOnly="1" outline="0" axis="axisValues" fieldPosition="0"/>
    </format>
    <format dxfId="222">
      <pivotArea collapsedLevelsAreSubtotals="1" fieldPosition="0">
        <references count="1">
          <reference field="2" count="0"/>
        </references>
      </pivotArea>
    </format>
    <format dxfId="221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A00-000000000000}" name="TablaDinámica1" cacheId="9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6">
        <item x="4"/>
        <item x="3"/>
        <item x="5"/>
        <item x="11"/>
        <item x="10"/>
        <item x="1"/>
        <item x="2"/>
        <item x="8"/>
        <item x="9"/>
        <item x="6"/>
        <item x="13"/>
        <item x="12"/>
        <item x="7"/>
        <item x="0"/>
        <item m="1" x="14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a de LITROS/tb" fld="3" baseField="0" baseItem="0"/>
  </dataFields>
  <formats count="23">
    <format dxfId="220">
      <pivotArea type="all" dataOnly="0" outline="0" fieldPosition="0"/>
    </format>
    <format dxfId="219">
      <pivotArea outline="0" collapsedLevelsAreSubtotals="1" fieldPosition="0"/>
    </format>
    <format dxfId="218">
      <pivotArea field="2" type="button" dataOnly="0" labelOnly="1" outline="0" axis="axisRow" fieldPosition="0"/>
    </format>
    <format dxfId="217">
      <pivotArea dataOnly="0" labelOnly="1" outline="0" axis="axisValues" fieldPosition="0"/>
    </format>
    <format dxfId="216">
      <pivotArea dataOnly="0" labelOnly="1" fieldPosition="0">
        <references count="1">
          <reference field="2" count="0"/>
        </references>
      </pivotArea>
    </format>
    <format dxfId="215">
      <pivotArea dataOnly="0" labelOnly="1" grandRow="1" outline="0" fieldPosition="0"/>
    </format>
    <format dxfId="214">
      <pivotArea dataOnly="0" labelOnly="1" outline="0" axis="axisValues" fieldPosition="0"/>
    </format>
    <format dxfId="213">
      <pivotArea type="all" dataOnly="0" outline="0" fieldPosition="0"/>
    </format>
    <format dxfId="212">
      <pivotArea outline="0" collapsedLevelsAreSubtotals="1" fieldPosition="0"/>
    </format>
    <format dxfId="211">
      <pivotArea field="2" type="button" dataOnly="0" labelOnly="1" outline="0" axis="axisRow" fieldPosition="0"/>
    </format>
    <format dxfId="210">
      <pivotArea dataOnly="0" labelOnly="1" outline="0" axis="axisValues" fieldPosition="0"/>
    </format>
    <format dxfId="209">
      <pivotArea dataOnly="0" labelOnly="1" fieldPosition="0">
        <references count="1">
          <reference field="2" count="0"/>
        </references>
      </pivotArea>
    </format>
    <format dxfId="208">
      <pivotArea dataOnly="0" labelOnly="1" grandRow="1" outline="0" fieldPosition="0"/>
    </format>
    <format dxfId="207">
      <pivotArea dataOnly="0" labelOnly="1" outline="0" axis="axisValues" fieldPosition="0"/>
    </format>
    <format dxfId="206">
      <pivotArea type="all" dataOnly="0" outline="0" fieldPosition="0"/>
    </format>
    <format dxfId="205">
      <pivotArea outline="0" collapsedLevelsAreSubtotals="1" fieldPosition="0"/>
    </format>
    <format dxfId="204">
      <pivotArea field="2" type="button" dataOnly="0" labelOnly="1" outline="0" axis="axisRow" fieldPosition="0"/>
    </format>
    <format dxfId="203">
      <pivotArea dataOnly="0" labelOnly="1" outline="0" axis="axisValues" fieldPosition="0"/>
    </format>
    <format dxfId="202">
      <pivotArea dataOnly="0" labelOnly="1" fieldPosition="0">
        <references count="1">
          <reference field="2" count="0"/>
        </references>
      </pivotArea>
    </format>
    <format dxfId="201">
      <pivotArea dataOnly="0" labelOnly="1" grandRow="1" outline="0" fieldPosition="0"/>
    </format>
    <format dxfId="200">
      <pivotArea dataOnly="0" labelOnly="1" outline="0" axis="axisValues" fieldPosition="0"/>
    </format>
    <format dxfId="199">
      <pivotArea collapsedLevelsAreSubtotals="1" fieldPosition="0">
        <references count="1">
          <reference field="2" count="0"/>
        </references>
      </pivotArea>
    </format>
    <format dxfId="198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C00-000000000000}" name="TablaDinámica1" cacheId="127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3" firstHeaderRow="1" firstDataRow="1" firstDataCol="1"/>
  <pivotFields count="5">
    <pivotField showAll="0"/>
    <pivotField showAll="0"/>
    <pivotField axis="axisRow" showAll="0" sortType="ascending">
      <items count="17">
        <item x="8"/>
        <item x="7"/>
        <item x="0"/>
        <item x="12"/>
        <item x="10"/>
        <item x="2"/>
        <item x="1"/>
        <item x="9"/>
        <item x="5"/>
        <item x="3"/>
        <item x="13"/>
        <item x="14"/>
        <item x="4"/>
        <item x="6"/>
        <item x="11"/>
        <item x="15"/>
        <item t="default"/>
      </items>
    </pivotField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LITROS/tb" fld="3" baseField="0" baseItem="0"/>
  </dataFields>
  <formats count="23">
    <format dxfId="197">
      <pivotArea type="all" dataOnly="0" outline="0" fieldPosition="0"/>
    </format>
    <format dxfId="196">
      <pivotArea outline="0" collapsedLevelsAreSubtotals="1" fieldPosition="0"/>
    </format>
    <format dxfId="195">
      <pivotArea field="2" type="button" dataOnly="0" labelOnly="1" outline="0" axis="axisRow" fieldPosition="0"/>
    </format>
    <format dxfId="194">
      <pivotArea dataOnly="0" labelOnly="1" outline="0" axis="axisValues" fieldPosition="0"/>
    </format>
    <format dxfId="193">
      <pivotArea dataOnly="0" labelOnly="1" fieldPosition="0">
        <references count="1">
          <reference field="2" count="0"/>
        </references>
      </pivotArea>
    </format>
    <format dxfId="192">
      <pivotArea dataOnly="0" labelOnly="1" grandRow="1" outline="0" fieldPosition="0"/>
    </format>
    <format dxfId="191">
      <pivotArea dataOnly="0" labelOnly="1" outline="0" axis="axisValues" fieldPosition="0"/>
    </format>
    <format dxfId="190">
      <pivotArea type="all" dataOnly="0" outline="0" fieldPosition="0"/>
    </format>
    <format dxfId="189">
      <pivotArea outline="0" collapsedLevelsAreSubtotals="1" fieldPosition="0"/>
    </format>
    <format dxfId="188">
      <pivotArea field="2" type="button" dataOnly="0" labelOnly="1" outline="0" axis="axisRow" fieldPosition="0"/>
    </format>
    <format dxfId="187">
      <pivotArea dataOnly="0" labelOnly="1" outline="0" axis="axisValues" fieldPosition="0"/>
    </format>
    <format dxfId="186">
      <pivotArea dataOnly="0" labelOnly="1" fieldPosition="0">
        <references count="1">
          <reference field="2" count="0"/>
        </references>
      </pivotArea>
    </format>
    <format dxfId="185">
      <pivotArea dataOnly="0" labelOnly="1" grandRow="1" outline="0" fieldPosition="0"/>
    </format>
    <format dxfId="184">
      <pivotArea dataOnly="0" labelOnly="1" outline="0" axis="axisValues" fieldPosition="0"/>
    </format>
    <format dxfId="183">
      <pivotArea type="all" dataOnly="0" outline="0" fieldPosition="0"/>
    </format>
    <format dxfId="182">
      <pivotArea outline="0" collapsedLevelsAreSubtotals="1" fieldPosition="0"/>
    </format>
    <format dxfId="181">
      <pivotArea field="2" type="button" dataOnly="0" labelOnly="1" outline="0" axis="axisRow" fieldPosition="0"/>
    </format>
    <format dxfId="180">
      <pivotArea dataOnly="0" labelOnly="1" outline="0" axis="axisValues" fieldPosition="0"/>
    </format>
    <format dxfId="179">
      <pivotArea dataOnly="0" labelOnly="1" fieldPosition="0">
        <references count="1">
          <reference field="2" count="0"/>
        </references>
      </pivotArea>
    </format>
    <format dxfId="178">
      <pivotArea dataOnly="0" labelOnly="1" grandRow="1" outline="0" fieldPosition="0"/>
    </format>
    <format dxfId="177">
      <pivotArea dataOnly="0" labelOnly="1" outline="0" axis="axisValues" fieldPosition="0"/>
    </format>
    <format dxfId="176">
      <pivotArea collapsedLevelsAreSubtotals="1" fieldPosition="0">
        <references count="1">
          <reference field="2" count="0"/>
        </references>
      </pivotArea>
    </format>
    <format dxfId="175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E00-000000000000}" name="TablaDinámica1" cacheId="128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2" firstHeaderRow="1" firstDataRow="1" firstDataCol="1"/>
  <pivotFields count="5">
    <pivotField showAll="0"/>
    <pivotField showAll="0"/>
    <pivotField axis="axisRow" showAll="0" sortType="ascending">
      <items count="16">
        <item x="4"/>
        <item x="8"/>
        <item x="0"/>
        <item x="12"/>
        <item x="9"/>
        <item x="2"/>
        <item x="1"/>
        <item x="10"/>
        <item x="5"/>
        <item x="7"/>
        <item x="11"/>
        <item x="13"/>
        <item x="3"/>
        <item x="6"/>
        <item x="14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3">
    <format dxfId="174">
      <pivotArea type="all" dataOnly="0" outline="0" fieldPosition="0"/>
    </format>
    <format dxfId="173">
      <pivotArea outline="0" collapsedLevelsAreSubtotals="1" fieldPosition="0"/>
    </format>
    <format dxfId="172">
      <pivotArea field="2" type="button" dataOnly="0" labelOnly="1" outline="0" axis="axisRow" fieldPosition="0"/>
    </format>
    <format dxfId="171">
      <pivotArea dataOnly="0" labelOnly="1" outline="0" axis="axisValues" fieldPosition="0"/>
    </format>
    <format dxfId="170">
      <pivotArea dataOnly="0" labelOnly="1" fieldPosition="0">
        <references count="1">
          <reference field="2" count="0"/>
        </references>
      </pivotArea>
    </format>
    <format dxfId="169">
      <pivotArea dataOnly="0" labelOnly="1" grandRow="1" outline="0" fieldPosition="0"/>
    </format>
    <format dxfId="168">
      <pivotArea dataOnly="0" labelOnly="1" outline="0" axis="axisValues" fieldPosition="0"/>
    </format>
    <format dxfId="167">
      <pivotArea type="all" dataOnly="0" outline="0" fieldPosition="0"/>
    </format>
    <format dxfId="166">
      <pivotArea outline="0" collapsedLevelsAreSubtotals="1" fieldPosition="0"/>
    </format>
    <format dxfId="165">
      <pivotArea field="2" type="button" dataOnly="0" labelOnly="1" outline="0" axis="axisRow" fieldPosition="0"/>
    </format>
    <format dxfId="164">
      <pivotArea dataOnly="0" labelOnly="1" outline="0" axis="axisValues" fieldPosition="0"/>
    </format>
    <format dxfId="163">
      <pivotArea dataOnly="0" labelOnly="1" fieldPosition="0">
        <references count="1">
          <reference field="2" count="0"/>
        </references>
      </pivotArea>
    </format>
    <format dxfId="162">
      <pivotArea dataOnly="0" labelOnly="1" grandRow="1" outline="0" fieldPosition="0"/>
    </format>
    <format dxfId="161">
      <pivotArea dataOnly="0" labelOnly="1" outline="0" axis="axisValues" fieldPosition="0"/>
    </format>
    <format dxfId="160">
      <pivotArea type="all" dataOnly="0" outline="0" fieldPosition="0"/>
    </format>
    <format dxfId="159">
      <pivotArea outline="0" collapsedLevelsAreSubtotals="1" fieldPosition="0"/>
    </format>
    <format dxfId="158">
      <pivotArea field="2" type="button" dataOnly="0" labelOnly="1" outline="0" axis="axisRow" fieldPosition="0"/>
    </format>
    <format dxfId="157">
      <pivotArea dataOnly="0" labelOnly="1" outline="0" axis="axisValues" fieldPosition="0"/>
    </format>
    <format dxfId="156">
      <pivotArea dataOnly="0" labelOnly="1" fieldPosition="0">
        <references count="1">
          <reference field="2" count="0"/>
        </references>
      </pivotArea>
    </format>
    <format dxfId="155">
      <pivotArea dataOnly="0" labelOnly="1" grandRow="1" outline="0" fieldPosition="0"/>
    </format>
    <format dxfId="154">
      <pivotArea dataOnly="0" labelOnly="1" outline="0" axis="axisValues" fieldPosition="0"/>
    </format>
    <format dxfId="153">
      <pivotArea collapsedLevelsAreSubtotals="1" fieldPosition="0">
        <references count="1">
          <reference field="2" count="0"/>
        </references>
      </pivotArea>
    </format>
    <format dxfId="152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000-000000000000}" name="TablaDinámica1" cacheId="129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0" firstHeaderRow="1" firstDataRow="1" firstDataCol="1"/>
  <pivotFields count="5">
    <pivotField showAll="0"/>
    <pivotField showAll="0"/>
    <pivotField axis="axisRow" showAll="0" sortType="ascending">
      <items count="14">
        <item x="0"/>
        <item x="1"/>
        <item x="6"/>
        <item x="10"/>
        <item x="7"/>
        <item x="2"/>
        <item x="3"/>
        <item x="4"/>
        <item x="5"/>
        <item x="8"/>
        <item x="11"/>
        <item x="12"/>
        <item x="9"/>
        <item t="default"/>
      </items>
    </pivotField>
    <pivotField dataField="1"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LITROS/tb" fld="3" baseField="0" baseItem="0"/>
  </dataFields>
  <formats count="23">
    <format dxfId="151">
      <pivotArea type="all" dataOnly="0" outline="0" fieldPosition="0"/>
    </format>
    <format dxfId="150">
      <pivotArea outline="0" collapsedLevelsAreSubtotals="1" fieldPosition="0"/>
    </format>
    <format dxfId="149">
      <pivotArea field="2" type="button" dataOnly="0" labelOnly="1" outline="0" axis="axisRow" fieldPosition="0"/>
    </format>
    <format dxfId="148">
      <pivotArea dataOnly="0" labelOnly="1" outline="0" axis="axisValues" fieldPosition="0"/>
    </format>
    <format dxfId="147">
      <pivotArea dataOnly="0" labelOnly="1" fieldPosition="0">
        <references count="1">
          <reference field="2" count="0"/>
        </references>
      </pivotArea>
    </format>
    <format dxfId="146">
      <pivotArea dataOnly="0" labelOnly="1" grandRow="1" outline="0" fieldPosition="0"/>
    </format>
    <format dxfId="145">
      <pivotArea dataOnly="0" labelOnly="1" outline="0" axis="axisValues" fieldPosition="0"/>
    </format>
    <format dxfId="144">
      <pivotArea type="all" dataOnly="0" outline="0" fieldPosition="0"/>
    </format>
    <format dxfId="143">
      <pivotArea outline="0" collapsedLevelsAreSubtotals="1" fieldPosition="0"/>
    </format>
    <format dxfId="142">
      <pivotArea field="2" type="button" dataOnly="0" labelOnly="1" outline="0" axis="axisRow" fieldPosition="0"/>
    </format>
    <format dxfId="141">
      <pivotArea dataOnly="0" labelOnly="1" outline="0" axis="axisValues" fieldPosition="0"/>
    </format>
    <format dxfId="140">
      <pivotArea dataOnly="0" labelOnly="1" fieldPosition="0">
        <references count="1">
          <reference field="2" count="0"/>
        </references>
      </pivotArea>
    </format>
    <format dxfId="139">
      <pivotArea dataOnly="0" labelOnly="1" grandRow="1" outline="0" fieldPosition="0"/>
    </format>
    <format dxfId="138">
      <pivotArea dataOnly="0" labelOnly="1" outline="0" axis="axisValues" fieldPosition="0"/>
    </format>
    <format dxfId="137">
      <pivotArea type="all" dataOnly="0" outline="0" fieldPosition="0"/>
    </format>
    <format dxfId="136">
      <pivotArea outline="0" collapsedLevelsAreSubtotals="1" fieldPosition="0"/>
    </format>
    <format dxfId="135">
      <pivotArea field="2" type="button" dataOnly="0" labelOnly="1" outline="0" axis="axisRow" fieldPosition="0"/>
    </format>
    <format dxfId="134">
      <pivotArea dataOnly="0" labelOnly="1" outline="0" axis="axisValues" fieldPosition="0"/>
    </format>
    <format dxfId="133">
      <pivotArea dataOnly="0" labelOnly="1" fieldPosition="0">
        <references count="1">
          <reference field="2" count="0"/>
        </references>
      </pivotArea>
    </format>
    <format dxfId="132">
      <pivotArea dataOnly="0" labelOnly="1" grandRow="1" outline="0" fieldPosition="0"/>
    </format>
    <format dxfId="131">
      <pivotArea dataOnly="0" labelOnly="1" outline="0" axis="axisValues" fieldPosition="0"/>
    </format>
    <format dxfId="130">
      <pivotArea collapsedLevelsAreSubtotals="1" fieldPosition="0">
        <references count="1">
          <reference field="2" count="0"/>
        </references>
      </pivotArea>
    </format>
    <format dxfId="129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8E536-3340-4A60-89C4-422645D935B0}" name="TablaDinámica1" cacheId="13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6">
        <item x="0"/>
        <item x="1"/>
        <item x="6"/>
        <item x="11"/>
        <item x="8"/>
        <item x="2"/>
        <item x="3"/>
        <item x="9"/>
        <item x="4"/>
        <item x="7"/>
        <item x="12"/>
        <item x="13"/>
        <item m="1" x="14"/>
        <item x="5"/>
        <item x="10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3"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2" type="button" dataOnly="0" labelOnly="1" outline="0" axis="axisRow" fieldPosition="0"/>
    </format>
    <format dxfId="125">
      <pivotArea dataOnly="0" labelOnly="1" outline="0" axis="axisValues" fieldPosition="0"/>
    </format>
    <format dxfId="124">
      <pivotArea dataOnly="0" labelOnly="1" fieldPosition="0">
        <references count="1">
          <reference field="2" count="0"/>
        </references>
      </pivotArea>
    </format>
    <format dxfId="123">
      <pivotArea dataOnly="0" labelOnly="1" grandRow="1" outline="0" fieldPosition="0"/>
    </format>
    <format dxfId="122">
      <pivotArea dataOnly="0" labelOnly="1" outline="0" axis="axisValues" fieldPosition="0"/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field="2" type="button" dataOnly="0" labelOnly="1" outline="0" axis="axisRow" fieldPosition="0"/>
    </format>
    <format dxfId="118">
      <pivotArea dataOnly="0" labelOnly="1" outline="0" axis="axisValues" fieldPosition="0"/>
    </format>
    <format dxfId="117">
      <pivotArea dataOnly="0" labelOnly="1" fieldPosition="0">
        <references count="1">
          <reference field="2" count="0"/>
        </references>
      </pivotArea>
    </format>
    <format dxfId="116">
      <pivotArea dataOnly="0" labelOnly="1" grandRow="1" outline="0" fieldPosition="0"/>
    </format>
    <format dxfId="115">
      <pivotArea dataOnly="0" labelOnly="1" outline="0" axis="axisValues" fieldPosition="0"/>
    </format>
    <format dxfId="114">
      <pivotArea type="all" dataOnly="0" outline="0" fieldPosition="0"/>
    </format>
    <format dxfId="113">
      <pivotArea outline="0" collapsedLevelsAreSubtotals="1" fieldPosition="0"/>
    </format>
    <format dxfId="112">
      <pivotArea field="2" type="button" dataOnly="0" labelOnly="1" outline="0" axis="axisRow" fieldPosition="0"/>
    </format>
    <format dxfId="111">
      <pivotArea dataOnly="0" labelOnly="1" outline="0" axis="axisValues" fieldPosition="0"/>
    </format>
    <format dxfId="110">
      <pivotArea dataOnly="0" labelOnly="1" fieldPosition="0">
        <references count="1">
          <reference field="2" count="0"/>
        </references>
      </pivotArea>
    </format>
    <format dxfId="109">
      <pivotArea dataOnly="0" labelOnly="1" grandRow="1" outline="0" fieldPosition="0"/>
    </format>
    <format dxfId="108">
      <pivotArea dataOnly="0" labelOnly="1" outline="0" axis="axisValues" fieldPosition="0"/>
    </format>
    <format dxfId="107">
      <pivotArea collapsedLevelsAreSubtotals="1" fieldPosition="0">
        <references count="1">
          <reference field="2" count="0"/>
        </references>
      </pivotArea>
    </format>
    <format dxfId="106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84C4F-5E0A-4D52-AF4C-9595DD68508B}" name="TablaDinámica1" cacheId="13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I6:J21" firstHeaderRow="1" firstDataRow="1" firstDataCol="1"/>
  <pivotFields count="5">
    <pivotField showAll="0"/>
    <pivotField showAll="0"/>
    <pivotField axis="axisRow" showAll="0" sortType="ascending">
      <items count="16">
        <item x="0"/>
        <item x="1"/>
        <item x="6"/>
        <item x="11"/>
        <item x="8"/>
        <item x="2"/>
        <item x="3"/>
        <item x="9"/>
        <item x="4"/>
        <item x="7"/>
        <item x="12"/>
        <item x="13"/>
        <item m="1" x="14"/>
        <item x="5"/>
        <item x="10"/>
        <item t="default"/>
      </items>
    </pivotField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 t="grand">
      <x/>
    </i>
  </rowItems>
  <colItems count="1">
    <i/>
  </colItems>
  <dataFields count="1">
    <dataField name="Suma de LITROS/tb" fld="3" baseField="0" baseItem="0"/>
  </dataFields>
  <formats count="23"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2" type="button" dataOnly="0" labelOnly="1" outline="0" axis="axisRow" fieldPosition="0"/>
    </format>
    <format dxfId="102">
      <pivotArea dataOnly="0" labelOnly="1" outline="0" axis="axisValues" fieldPosition="0"/>
    </format>
    <format dxfId="101">
      <pivotArea dataOnly="0" labelOnly="1" fieldPosition="0">
        <references count="1">
          <reference field="2" count="0"/>
        </references>
      </pivotArea>
    </format>
    <format dxfId="100">
      <pivotArea dataOnly="0" labelOnly="1" grandRow="1" outline="0" fieldPosition="0"/>
    </format>
    <format dxfId="99">
      <pivotArea dataOnly="0" labelOnly="1" outline="0" axis="axisValues" fieldPosition="0"/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field="2" type="button" dataOnly="0" labelOnly="1" outline="0" axis="axisRow" fieldPosition="0"/>
    </format>
    <format dxfId="95">
      <pivotArea dataOnly="0" labelOnly="1" outline="0" axis="axisValues" fieldPosition="0"/>
    </format>
    <format dxfId="94">
      <pivotArea dataOnly="0" labelOnly="1" fieldPosition="0">
        <references count="1">
          <reference field="2" count="0"/>
        </references>
      </pivotArea>
    </format>
    <format dxfId="93">
      <pivotArea dataOnly="0" labelOnly="1" grandRow="1" outline="0" fieldPosition="0"/>
    </format>
    <format dxfId="92">
      <pivotArea dataOnly="0" labelOnly="1" outline="0" axis="axisValues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2" type="button" dataOnly="0" labelOnly="1" outline="0" axis="axisRow" fieldPosition="0"/>
    </format>
    <format dxfId="88">
      <pivotArea dataOnly="0" labelOnly="1" outline="0" axis="axisValues" fieldPosition="0"/>
    </format>
    <format dxfId="87">
      <pivotArea dataOnly="0" labelOnly="1" fieldPosition="0">
        <references count="1">
          <reference field="2" count="0"/>
        </references>
      </pivotArea>
    </format>
    <format dxfId="86">
      <pivotArea dataOnly="0" labelOnly="1" grandRow="1" outline="0" fieldPosition="0"/>
    </format>
    <format dxfId="85">
      <pivotArea dataOnly="0" labelOnly="1" outline="0" axis="axisValues" fieldPosition="0"/>
    </format>
    <format dxfId="84">
      <pivotArea collapsedLevelsAreSubtotals="1" fieldPosition="0">
        <references count="1">
          <reference field="2" count="0"/>
        </references>
      </pivotArea>
    </format>
    <format dxfId="83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66E18-3E96-47E5-A3F7-38D0D4009C67}" name="TablaDinámica1" cacheId="13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P22" firstHeaderRow="1" firstDataRow="2" firstDataCol="1"/>
  <pivotFields count="6">
    <pivotField showAll="0"/>
    <pivotField showAll="0"/>
    <pivotField axis="axisRow" showAll="0">
      <items count="15">
        <item x="0"/>
        <item x="1"/>
        <item x="5"/>
        <item x="6"/>
        <item x="8"/>
        <item x="2"/>
        <item x="3"/>
        <item x="9"/>
        <item x="4"/>
        <item x="7"/>
        <item x="10"/>
        <item x="12"/>
        <item x="11"/>
        <item x="13"/>
        <item t="default"/>
      </items>
    </pivotField>
    <pivotField dataField="1" showAll="0"/>
    <pivotField showAll="0"/>
    <pivotField axis="axisCol" showAll="0">
      <items count="5">
        <item x="1"/>
        <item x="0"/>
        <item x="3"/>
        <item x="2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/tb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68475-4755-497C-A037-FF434327A60C}" name="TablaDinámica1" cacheId="132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P23" firstHeaderRow="1" firstDataRow="2" firstDataCol="1"/>
  <pivotFields count="6">
    <pivotField showAll="0"/>
    <pivotField showAll="0"/>
    <pivotField axis="axisRow" showAll="0">
      <items count="16">
        <item x="0"/>
        <item x="1"/>
        <item x="2"/>
        <item x="3"/>
        <item x="9"/>
        <item x="4"/>
        <item x="5"/>
        <item x="10"/>
        <item x="6"/>
        <item x="11"/>
        <item x="12"/>
        <item x="13"/>
        <item x="8"/>
        <item x="14"/>
        <item x="7"/>
        <item t="default"/>
      </items>
    </pivotField>
    <pivotField dataField="1" showAll="0"/>
    <pivotField showAll="0"/>
    <pivotField axis="axisCol" showAll="0">
      <items count="6">
        <item x="1"/>
        <item x="0"/>
        <item x="3"/>
        <item m="1" x="4"/>
        <item x="2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dataFields count="1">
    <dataField name="Suma de LITROS/tb" fld="3" baseField="0" baseItem="0"/>
  </dataFields>
  <formats count="3">
    <format dxfId="82">
      <pivotArea type="all" dataOnly="0" outline="0" fieldPosition="0"/>
    </format>
    <format dxfId="81">
      <pivotArea type="all" dataOnly="0" outline="0" fieldPosition="0"/>
    </format>
    <format dxfId="8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AB980-FCF8-4EA0-8606-661EB6393289}" name="TablaDinámica1" cacheId="133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O25" firstHeaderRow="1" firstDataRow="2" firstDataCol="1"/>
  <pivotFields count="6">
    <pivotField showAll="0"/>
    <pivotField showAll="0"/>
    <pivotField axis="axisRow" showAll="0">
      <items count="18">
        <item x="0"/>
        <item x="1"/>
        <item x="2"/>
        <item x="3"/>
        <item x="4"/>
        <item x="12"/>
        <item x="16"/>
        <item x="5"/>
        <item x="6"/>
        <item x="7"/>
        <item x="13"/>
        <item x="14"/>
        <item x="15"/>
        <item x="11"/>
        <item x="8"/>
        <item x="9"/>
        <item x="10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79">
      <pivotArea type="all" dataOnly="0" outline="0" fieldPosition="0"/>
    </format>
    <format dxfId="78">
      <pivotArea type="all" dataOnly="0" outline="0" fieldPosition="0"/>
    </format>
    <format dxfId="7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703EF-7E53-4076-827F-2991A4EE725B}" name="TablaDinámica1" cacheId="134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O22" firstHeaderRow="1" firstDataRow="2" firstDataCol="1"/>
  <pivotFields count="6">
    <pivotField showAll="0"/>
    <pivotField showAll="0"/>
    <pivotField axis="axisRow" showAll="0">
      <items count="16">
        <item x="0"/>
        <item x="11"/>
        <item x="1"/>
        <item x="2"/>
        <item x="7"/>
        <item x="3"/>
        <item x="4"/>
        <item x="8"/>
        <item x="5"/>
        <item x="9"/>
        <item x="12"/>
        <item x="6"/>
        <item x="10"/>
        <item m="1" x="14"/>
        <item x="13"/>
        <item t="default"/>
      </items>
    </pivotField>
    <pivotField dataField="1" showAll="0"/>
    <pivotField showAll="0"/>
    <pivotField axis="axisCol" showAll="0">
      <items count="5">
        <item x="0"/>
        <item x="1"/>
        <item x="2"/>
        <item m="1" x="3"/>
        <item t="default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76">
      <pivotArea type="all" dataOnly="0" outline="0" fieldPosition="0"/>
    </format>
    <format dxfId="75">
      <pivotArea type="all" dataOnly="0" outline="0" fieldPosition="0"/>
    </format>
    <format dxfId="7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8412B-CC41-4142-B1AA-3E747A9F58F9}" name="TablaDinámica1" cacheId="13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O23" firstHeaderRow="1" firstDataRow="2" firstDataCol="1"/>
  <pivotFields count="6">
    <pivotField showAll="0"/>
    <pivotField showAll="0"/>
    <pivotField axis="axisRow" showAll="0">
      <items count="16">
        <item x="5"/>
        <item x="6"/>
        <item x="7"/>
        <item x="8"/>
        <item x="9"/>
        <item x="10"/>
        <item x="0"/>
        <item x="1"/>
        <item x="2"/>
        <item x="3"/>
        <item x="4"/>
        <item x="11"/>
        <item x="12"/>
        <item x="13"/>
        <item x="14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73">
      <pivotArea type="all" dataOnly="0" outline="0" fieldPosition="0"/>
    </format>
    <format dxfId="72">
      <pivotArea type="all" dataOnly="0" outline="0" fieldPosition="0"/>
    </format>
    <format dxfId="7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34EF1-0C0C-4B0F-AD9E-83AA8072E033}" name="TablaDinámica1" cacheId="13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O25" firstHeaderRow="1" firstDataRow="2" firstDataCol="1"/>
  <pivotFields count="6">
    <pivotField showAll="0"/>
    <pivotField showAll="0"/>
    <pivotField axis="axisRow" showAll="0" sortType="ascending">
      <items count="18">
        <item x="0"/>
        <item x="9"/>
        <item x="4"/>
        <item x="5"/>
        <item x="10"/>
        <item x="1"/>
        <item x="2"/>
        <item x="6"/>
        <item x="3"/>
        <item x="11"/>
        <item x="12"/>
        <item x="13"/>
        <item x="7"/>
        <item x="14"/>
        <item x="15"/>
        <item x="16"/>
        <item x="8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70">
      <pivotArea type="all" dataOnly="0" outline="0" fieldPosition="0"/>
    </format>
    <format dxfId="69">
      <pivotArea type="all" dataOnly="0" outline="0" fieldPosition="0"/>
    </format>
    <format dxfId="6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76B0C-E215-494B-A932-FDB88908C307}" name="TablaDinámica1" cacheId="9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K6:O26" firstHeaderRow="1" firstDataRow="2" firstDataCol="1"/>
  <pivotFields count="6">
    <pivotField showAll="0"/>
    <pivotField showAll="0"/>
    <pivotField axis="axisRow" showAll="0" sortType="ascending">
      <items count="19">
        <item x="0"/>
        <item x="1"/>
        <item x="5"/>
        <item x="6"/>
        <item x="11"/>
        <item x="2"/>
        <item x="3"/>
        <item x="12"/>
        <item x="4"/>
        <item x="7"/>
        <item x="15"/>
        <item x="16"/>
        <item x="13"/>
        <item x="8"/>
        <item x="17"/>
        <item x="9"/>
        <item x="10"/>
        <item x="14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67">
      <pivotArea type="all" dataOnly="0" outline="0" fieldPosition="0"/>
    </format>
    <format dxfId="66">
      <pivotArea type="all" dataOnly="0" outline="0" fieldPosition="0"/>
    </format>
    <format dxfId="6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8D1A4-1AFB-4F30-9E01-7637D66689D1}" name="TablaDinámica1" cacheId="137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5" firstHeaderRow="1" firstDataRow="2" firstDataCol="1"/>
  <pivotFields count="6">
    <pivotField showAll="0"/>
    <pivotField showAll="0"/>
    <pivotField axis="axisRow" showAll="0" sortType="ascending">
      <items count="29">
        <item m="1" x="20"/>
        <item x="0"/>
        <item m="1" x="23"/>
        <item x="9"/>
        <item x="1"/>
        <item m="1" x="27"/>
        <item x="2"/>
        <item x="11"/>
        <item x="3"/>
        <item x="4"/>
        <item x="12"/>
        <item x="5"/>
        <item m="1" x="26"/>
        <item x="10"/>
        <item m="1" x="18"/>
        <item x="14"/>
        <item m="1" x="25"/>
        <item x="15"/>
        <item x="6"/>
        <item m="1" x="17"/>
        <item x="7"/>
        <item m="1" x="21"/>
        <item x="13"/>
        <item m="1" x="19"/>
        <item x="8"/>
        <item x="16"/>
        <item m="1" x="24"/>
        <item m="1" x="22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8">
    <i>
      <x v="1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3"/>
    </i>
    <i>
      <x v="15"/>
    </i>
    <i>
      <x v="17"/>
    </i>
    <i>
      <x v="18"/>
    </i>
    <i>
      <x v="20"/>
    </i>
    <i>
      <x v="22"/>
    </i>
    <i>
      <x v="24"/>
    </i>
    <i>
      <x v="2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64">
      <pivotArea type="all" dataOnly="0" outline="0" fieldPosition="0"/>
    </format>
    <format dxfId="63">
      <pivotArea type="all" dataOnly="0" outline="0" fieldPosition="0"/>
    </format>
    <format dxfId="6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8E45C-6A96-4B3C-AC38-CE1E9964CE10}" name="TablaDinámica1" cacheId="13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4" firstHeaderRow="1" firstDataRow="2" firstDataCol="1"/>
  <pivotFields count="6">
    <pivotField showAll="0"/>
    <pivotField showAll="0"/>
    <pivotField axis="axisRow" showAll="0" sortType="ascending">
      <items count="17">
        <item x="0"/>
        <item x="9"/>
        <item x="1"/>
        <item x="2"/>
        <item x="10"/>
        <item x="3"/>
        <item x="4"/>
        <item x="11"/>
        <item x="5"/>
        <item x="13"/>
        <item x="14"/>
        <item x="15"/>
        <item x="6"/>
        <item x="12"/>
        <item x="7"/>
        <item x="8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61">
      <pivotArea type="all" dataOnly="0" outline="0" fieldPosition="0"/>
    </format>
    <format dxfId="60">
      <pivotArea type="all" dataOnly="0" outline="0" fieldPosition="0"/>
    </format>
    <format dxfId="5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93242-33EA-40C3-A7EB-514F6E9D8FD2}" name="TablaDinámica1" cacheId="13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5" firstHeaderRow="1" firstDataRow="2" firstDataCol="1"/>
  <pivotFields count="6">
    <pivotField showAll="0"/>
    <pivotField showAll="0"/>
    <pivotField axis="axisRow" showAll="0" sortType="ascending">
      <items count="18">
        <item x="1"/>
        <item x="2"/>
        <item x="12"/>
        <item x="13"/>
        <item x="3"/>
        <item x="4"/>
        <item x="5"/>
        <item x="6"/>
        <item x="7"/>
        <item x="8"/>
        <item x="15"/>
        <item x="16"/>
        <item x="9"/>
        <item x="10"/>
        <item x="11"/>
        <item x="14"/>
        <item x="0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58">
      <pivotArea type="all" dataOnly="0" outline="0" fieldPosition="0"/>
    </format>
    <format dxfId="57">
      <pivotArea type="all" dataOnly="0" outline="0" fieldPosition="0"/>
    </format>
    <format dxfId="5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E8772-A7B7-432B-AF25-37773699E682}" name="TablaDinámica1" cacheId="14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4" firstHeaderRow="1" firstDataRow="2" firstDataCol="1"/>
  <pivotFields count="6">
    <pivotField showAll="0"/>
    <pivotField showAll="0"/>
    <pivotField axis="axisRow" showAll="0" sortType="ascending">
      <items count="18">
        <item x="0"/>
        <item x="1"/>
        <item x="8"/>
        <item x="9"/>
        <item x="10"/>
        <item x="2"/>
        <item x="3"/>
        <item x="11"/>
        <item x="4"/>
        <item x="5"/>
        <item m="1" x="16"/>
        <item x="12"/>
        <item x="15"/>
        <item x="6"/>
        <item x="7"/>
        <item x="13"/>
        <item x="14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55">
      <pivotArea type="all" dataOnly="0" outline="0" fieldPosition="0"/>
    </format>
    <format dxfId="54">
      <pivotArea type="all" dataOnly="0" outline="0" fieldPosition="0"/>
    </format>
    <format dxfId="5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E9A4C-FB3C-48D2-9EEC-171EF02D81C7}" name="TablaDinámica1" cacheId="14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N25" firstHeaderRow="1" firstDataRow="2" firstDataCol="1"/>
  <pivotFields count="6">
    <pivotField showAll="0"/>
    <pivotField showAll="0"/>
    <pivotField axis="axisRow" showAll="0" sortType="ascending">
      <items count="19">
        <item x="0"/>
        <item x="6"/>
        <item x="7"/>
        <item x="8"/>
        <item x="13"/>
        <item x="1"/>
        <item x="2"/>
        <item x="3"/>
        <item x="9"/>
        <item x="10"/>
        <item x="14"/>
        <item x="15"/>
        <item m="1" x="17"/>
        <item x="4"/>
        <item x="5"/>
        <item x="11"/>
        <item x="12"/>
        <item x="16"/>
        <item t="default"/>
      </items>
    </pivotField>
    <pivotField dataField="1" showAll="0"/>
    <pivotField showAll="0"/>
    <pivotField axis="axisCol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/tb" fld="3" baseField="0" baseItem="0"/>
  </dataFields>
  <formats count="3">
    <format dxfId="52">
      <pivotArea type="all" dataOnly="0" outline="0" fieldPosition="0"/>
    </format>
    <format dxfId="51">
      <pivotArea type="all" dataOnly="0" outline="0" fieldPosition="0"/>
    </format>
    <format dxfId="5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C6480-54F0-469F-AFEC-BA6041CD581A}" name="TablaDinámica1" cacheId="142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4" firstHeaderRow="1" firstDataRow="2" firstDataCol="1"/>
  <pivotFields count="6">
    <pivotField showAll="0"/>
    <pivotField showAll="0"/>
    <pivotField axis="axisRow" showAll="0" sortType="ascending">
      <items count="17">
        <item x="0"/>
        <item x="1"/>
        <item x="2"/>
        <item x="3"/>
        <item x="12"/>
        <item x="4"/>
        <item x="5"/>
        <item x="6"/>
        <item x="7"/>
        <item x="8"/>
        <item x="13"/>
        <item x="14"/>
        <item x="9"/>
        <item x="10"/>
        <item x="11"/>
        <item x="15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4">
    <format dxfId="49">
      <pivotArea type="all" dataOnly="0" outline="0" fieldPosition="0"/>
    </format>
    <format dxfId="48">
      <pivotArea type="all" dataOnly="0" outline="0" fieldPosition="0"/>
    </format>
    <format dxfId="47">
      <pivotArea type="all" dataOnly="0" outline="0" fieldPosition="0"/>
    </format>
    <format dxfId="46">
      <pivotArea dataOnly="0" labelOnly="1" fieldPosition="0">
        <references count="1">
          <reference field="2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5C110-4AA3-423A-9A43-373651E21B2C}" name="TablaDinámica1" cacheId="143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4" firstHeaderRow="1" firstDataRow="2" firstDataCol="1"/>
  <pivotFields count="6">
    <pivotField showAll="0"/>
    <pivotField showAll="0"/>
    <pivotField axis="axisRow" showAll="0" sortType="ascending">
      <items count="17">
        <item x="1"/>
        <item x="2"/>
        <item x="3"/>
        <item x="8"/>
        <item x="4"/>
        <item x="5"/>
        <item x="9"/>
        <item x="10"/>
        <item x="11"/>
        <item x="14"/>
        <item x="15"/>
        <item x="6"/>
        <item x="12"/>
        <item x="13"/>
        <item x="7"/>
        <item x="0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4">
    <format dxfId="45">
      <pivotArea type="all" dataOnly="0" outline="0" fieldPosition="0"/>
    </format>
    <format dxfId="44">
      <pivotArea type="all" dataOnly="0" outline="0" fieldPosition="0"/>
    </format>
    <format dxfId="43">
      <pivotArea type="all" dataOnly="0" outline="0" fieldPosition="0"/>
    </format>
    <format dxfId="42">
      <pivotArea dataOnly="0" labelOnly="1" fieldPosition="0">
        <references count="1">
          <reference field="2" count="13">
            <x v="0"/>
            <x v="1"/>
            <x v="2"/>
            <x v="3"/>
            <x v="4"/>
            <x v="5"/>
            <x v="6"/>
            <x v="7"/>
            <x v="8"/>
            <x v="9"/>
            <x v="11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D108D-71BB-486F-900D-9EF4D8269118}" name="TablaDinámica1" cacheId="144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3" firstHeaderRow="1" firstDataRow="2" firstDataCol="1"/>
  <pivotFields count="6">
    <pivotField showAll="0"/>
    <pivotField showAll="0"/>
    <pivotField axis="axisRow" showAll="0" sortType="ascending">
      <items count="17">
        <item x="0"/>
        <item m="1" x="15"/>
        <item x="7"/>
        <item x="8"/>
        <item x="11"/>
        <item x="1"/>
        <item x="9"/>
        <item x="2"/>
        <item x="3"/>
        <item x="4"/>
        <item x="12"/>
        <item x="13"/>
        <item x="5"/>
        <item x="6"/>
        <item x="10"/>
        <item x="14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41">
      <pivotArea type="all" dataOnly="0" outline="0" fieldPosition="0"/>
    </format>
    <format dxfId="40">
      <pivotArea type="all" dataOnly="0" outline="0" fieldPosition="0"/>
    </format>
    <format dxfId="3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78033-AF8E-4A3F-A32C-8CB4CBCA07F4}" name="TablaDinámica1" cacheId="14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5" firstHeaderRow="1" firstDataRow="2" firstDataCol="1"/>
  <pivotFields count="6">
    <pivotField showAll="0"/>
    <pivotField showAll="0"/>
    <pivotField axis="axisRow" showAll="0" sortType="ascending">
      <items count="19">
        <item x="0"/>
        <item x="1"/>
        <item x="2"/>
        <item x="3"/>
        <item x="4"/>
        <item x="5"/>
        <item x="6"/>
        <item x="7"/>
        <item x="8"/>
        <item x="12"/>
        <item x="13"/>
        <item x="9"/>
        <item m="1" x="17"/>
        <item x="10"/>
        <item x="14"/>
        <item x="11"/>
        <item x="15"/>
        <item x="16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38">
      <pivotArea type="all" dataOnly="0" outline="0" fieldPosition="0"/>
    </format>
    <format dxfId="37">
      <pivotArea type="all" dataOnly="0" outline="0" fieldPosition="0"/>
    </format>
    <format dxfId="3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8F168-5FAA-444C-8C55-E2EFC9E9E429}" name="TablaDinámica1" cacheId="14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3" firstHeaderRow="1" firstDataRow="2" firstDataCol="1"/>
  <pivotFields count="6">
    <pivotField showAll="0"/>
    <pivotField showAll="0"/>
    <pivotField axis="axisRow" showAll="0" sortType="ascending">
      <items count="16">
        <item x="0"/>
        <item x="1"/>
        <item x="2"/>
        <item x="9"/>
        <item x="3"/>
        <item x="4"/>
        <item x="10"/>
        <item x="5"/>
        <item x="11"/>
        <item x="13"/>
        <item x="14"/>
        <item x="6"/>
        <item x="7"/>
        <item x="8"/>
        <item x="12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35">
      <pivotArea type="all" dataOnly="0" outline="0" fieldPosition="0"/>
    </format>
    <format dxfId="34">
      <pivotArea type="all" dataOnly="0" outline="0" fieldPosition="0"/>
    </format>
    <format dxfId="3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CC3A0-84F1-4D1D-8F0F-7B897267716A}" name="TablaDinámica1" cacheId="147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3" firstHeaderRow="1" firstDataRow="2" firstDataCol="1"/>
  <pivotFields count="6">
    <pivotField showAll="0"/>
    <pivotField showAll="0"/>
    <pivotField axis="axisRow" showAll="0" sortType="ascending">
      <items count="16">
        <item x="0"/>
        <item x="9"/>
        <item x="1"/>
        <item x="13"/>
        <item x="2"/>
        <item x="11"/>
        <item x="12"/>
        <item x="3"/>
        <item x="4"/>
        <item x="5"/>
        <item x="6"/>
        <item x="7"/>
        <item x="8"/>
        <item x="10"/>
        <item x="14"/>
        <item t="default"/>
      </items>
    </pivotField>
    <pivotField dataField="1" showAll="0"/>
    <pivotField showAll="0"/>
    <pivotField axis="axisCol" showAll="0">
      <items count="4">
        <item x="1"/>
        <item x="2"/>
        <item x="0"/>
        <item t="default"/>
      </items>
    </pivotField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32">
      <pivotArea type="all" dataOnly="0" outline="0" fieldPosition="0"/>
    </format>
    <format dxfId="31">
      <pivotArea type="all" dataOnly="0" outline="0" fieldPosition="0"/>
    </format>
    <format dxfId="3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8CAC3-3081-43CA-AD79-2A09C31346EA}" name="TablaDinámica1" cacheId="14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N24" firstHeaderRow="1" firstDataRow="2" firstDataCol="1"/>
  <pivotFields count="6">
    <pivotField showAll="0"/>
    <pivotField showAll="0"/>
    <pivotField axis="axisRow" showAll="0" sortType="ascending">
      <items count="17">
        <item x="4"/>
        <item x="9"/>
        <item x="10"/>
        <item x="8"/>
        <item x="2"/>
        <item x="3"/>
        <item x="6"/>
        <item x="5"/>
        <item x="7"/>
        <item x="12"/>
        <item x="13"/>
        <item x="0"/>
        <item x="1"/>
        <item x="11"/>
        <item x="14"/>
        <item x="15"/>
        <item t="default"/>
      </items>
    </pivotField>
    <pivotField dataField="1" showAll="0"/>
    <pivotField showAll="0"/>
    <pivotField axis="axisCol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/tb" fld="3" baseField="0" baseItem="0"/>
  </dataFields>
  <formats count="3">
    <format dxfId="29">
      <pivotArea type="all" dataOnly="0" outline="0" fieldPosition="0"/>
    </format>
    <format dxfId="28">
      <pivotArea type="all" dataOnly="0" outline="0" fieldPosition="0"/>
    </format>
    <format dxfId="2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40254-2310-4F14-A543-EE5D246D5D11}" name="TablaDinámica1" cacheId="14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14" firstHeaderRow="1" firstDataRow="2" firstDataCol="1"/>
  <pivotFields count="5">
    <pivotField showAll="0"/>
    <pivotField axis="axisRow" showAll="0" sortType="ascending">
      <items count="7">
        <item x="3"/>
        <item x="4"/>
        <item x="0"/>
        <item x="1"/>
        <item x="2"/>
        <item x="5"/>
        <item t="default"/>
      </items>
    </pivotField>
    <pivotField dataField="1" showAll="0"/>
    <pivotField showAll="0"/>
    <pivotField axis="axisCol" showAll="0">
      <items count="4">
        <item x="2"/>
        <item x="0"/>
        <item x="1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/tb" fld="2" baseField="0" baseItem="0"/>
  </dataFields>
  <formats count="3">
    <format dxfId="26">
      <pivotArea type="all" dataOnly="0" outline="0" fieldPosition="0"/>
    </format>
    <format dxfId="25">
      <pivotArea type="all" dataOnly="0" outline="0" fieldPosition="0"/>
    </format>
    <format dxfId="2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64C8F-2327-476A-A7BF-2D4A4016A765}" name="TablaDinámica1" cacheId="15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N24" firstHeaderRow="1" firstDataRow="2" firstDataCol="1"/>
  <pivotFields count="6">
    <pivotField showAll="0"/>
    <pivotField showAll="0"/>
    <pivotField axis="axisRow" showAll="0" sortType="ascending">
      <items count="17">
        <item x="6"/>
        <item x="10"/>
        <item x="12"/>
        <item x="8"/>
        <item x="5"/>
        <item x="2"/>
        <item x="4"/>
        <item x="7"/>
        <item x="0"/>
        <item x="9"/>
        <item x="13"/>
        <item x="1"/>
        <item x="3"/>
        <item x="11"/>
        <item x="14"/>
        <item x="15"/>
        <item t="default"/>
      </items>
    </pivotField>
    <pivotField dataField="1" showAll="0"/>
    <pivotField showAll="0"/>
    <pivotField axis="axisCol" showAll="0">
      <items count="5">
        <item x="1"/>
        <item x="2"/>
        <item x="0"/>
        <item x="3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/tb" fld="3" baseField="0" baseItem="0"/>
  </dataFields>
  <formats count="3">
    <format dxfId="23">
      <pivotArea type="all" dataOnly="0" outline="0" fieldPosition="0"/>
    </format>
    <format dxfId="22">
      <pivotArea type="all" dataOnly="0" outline="0" fieldPosition="0"/>
    </format>
    <format dxfId="2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6B20D-BBAB-4EC0-BD40-6F35F65672A5}" name="TablaDinámica1" cacheId="1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I6:M13" firstHeaderRow="1" firstDataRow="2" firstDataCol="1"/>
  <pivotFields count="6">
    <pivotField showAll="0"/>
    <pivotField showAll="0"/>
    <pivotField axis="axisRow" showAll="0" sortType="ascending">
      <items count="6">
        <item x="3"/>
        <item x="0"/>
        <item x="1"/>
        <item x="2"/>
        <item x="4"/>
        <item t="default"/>
      </items>
    </pivotField>
    <pivotField dataField="1" showAll="0"/>
    <pivotField showAll="0"/>
    <pivotField axis="axisCol" showAll="0">
      <items count="4">
        <item x="2"/>
        <item x="0"/>
        <item x="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20">
      <pivotArea type="all" dataOnly="0" outline="0" fieldPosition="0"/>
    </format>
    <format dxfId="19">
      <pivotArea type="all" dataOnly="0" outline="0" fieldPosition="0"/>
    </format>
    <format dxfId="1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7EA0C-6A60-44B4-ACEA-5E7FE662365C}" name="TablaDinámica1" cacheId="15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N26" firstHeaderRow="1" firstDataRow="2" firstDataCol="1"/>
  <pivotFields count="6">
    <pivotField showAll="0"/>
    <pivotField showAll="0"/>
    <pivotField axis="axisRow" showAll="0">
      <items count="20">
        <item x="3"/>
        <item x="9"/>
        <item x="8"/>
        <item x="11"/>
        <item x="1"/>
        <item x="6"/>
        <item x="2"/>
        <item x="7"/>
        <item x="5"/>
        <item x="12"/>
        <item x="13"/>
        <item x="16"/>
        <item x="4"/>
        <item m="1" x="18"/>
        <item x="0"/>
        <item x="10"/>
        <item x="15"/>
        <item x="17"/>
        <item x="14"/>
        <item t="default"/>
      </items>
    </pivotField>
    <pivotField dataField="1" showAll="0"/>
    <pivotField showAll="0"/>
    <pivotField axis="axisCol" showAll="0">
      <items count="5">
        <item x="1"/>
        <item x="0"/>
        <item x="3"/>
        <item x="2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LITROS/tb" fld="3" baseField="0" baseItem="0"/>
  </dataFields>
  <formats count="3">
    <format dxfId="17">
      <pivotArea type="all" dataOnly="0" outline="0" fieldPosition="0"/>
    </format>
    <format dxfId="16">
      <pivotArea type="all" dataOnly="0" outline="0" fieldPosition="0"/>
    </format>
    <format dxfId="1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E735A-FA87-40E4-8632-447287E6DE57}" name="TablaDinámica1" cacheId="152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L14" firstHeaderRow="1" firstDataRow="2" firstDataCol="1"/>
  <pivotFields count="6">
    <pivotField showAll="0"/>
    <pivotField showAll="0"/>
    <pivotField axis="axisRow" showAll="0" sortType="ascending">
      <items count="7">
        <item x="3"/>
        <item x="1"/>
        <item x="2"/>
        <item x="0"/>
        <item x="4"/>
        <item x="5"/>
        <item t="default"/>
      </items>
    </pivotField>
    <pivotField dataField="1" showAll="0"/>
    <pivotField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a de LITROS/tb" fld="3" baseField="0" baseItem="0"/>
  </dataFields>
  <formats count="3">
    <format dxfId="14">
      <pivotArea type="all" dataOnly="0" outline="0" fieldPosition="0"/>
    </format>
    <format dxfId="13">
      <pivotArea type="all" dataOnly="0" outline="0" fieldPosition="0"/>
    </format>
    <format dxfId="1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1A8F8-A7CB-4BDB-9531-FD7AE94791CD}" name="TablaDinámica1" cacheId="15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L13" firstHeaderRow="1" firstDataRow="2" firstDataCol="1"/>
  <pivotFields count="6">
    <pivotField showAll="0"/>
    <pivotField showAll="0"/>
    <pivotField axis="axisRow" showAll="0" sortType="ascending">
      <items count="12">
        <item m="1" x="5"/>
        <item x="0"/>
        <item m="1" x="9"/>
        <item x="1"/>
        <item m="1" x="10"/>
        <item x="2"/>
        <item m="1" x="8"/>
        <item m="1" x="7"/>
        <item x="4"/>
        <item x="3"/>
        <item m="1" x="6"/>
        <item t="default"/>
      </items>
    </pivotField>
    <pivotField dataField="1" showAll="0"/>
    <pivotField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6">
    <i>
      <x v="1"/>
    </i>
    <i>
      <x v="3"/>
    </i>
    <i>
      <x v="5"/>
    </i>
    <i>
      <x v="8"/>
    </i>
    <i>
      <x v="9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a de LITROS/tb" fld="3" baseField="0" baseItem="0"/>
  </dataFields>
  <formats count="3">
    <format dxfId="11">
      <pivotArea type="all" dataOnly="0" outline="0" fieldPosition="0"/>
    </format>
    <format dxfId="10">
      <pivotArea type="all" dataOnly="0" outline="0" fieldPosition="0"/>
    </format>
    <format dxfId="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4E419-C055-438A-9DE6-5F30EDB1B2E6}" name="TablaDinámica1" cacheId="154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23" firstHeaderRow="1" firstDataRow="2" firstDataCol="1"/>
  <pivotFields count="5">
    <pivotField showAll="0"/>
    <pivotField axis="axisRow" showAll="0">
      <items count="16">
        <item x="8"/>
        <item x="10"/>
        <item x="9"/>
        <item x="5"/>
        <item x="7"/>
        <item x="13"/>
        <item x="14"/>
        <item x="3"/>
        <item x="4"/>
        <item x="2"/>
        <item x="12"/>
        <item x="0"/>
        <item x="1"/>
        <item x="11"/>
        <item x="6"/>
        <item t="default"/>
      </items>
    </pivotField>
    <pivotField dataField="1"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a de LITROS/tb" fld="2" baseField="0" baseItem="0"/>
  </dataFields>
  <formats count="3">
    <format dxfId="8">
      <pivotArea type="all" dataOnly="0" outline="0" fieldPosition="0"/>
    </format>
    <format dxfId="7">
      <pivotArea type="all" dataOnly="0" outline="0" fieldPosition="0"/>
    </format>
    <format dxfId="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4E991-160A-43BC-9FA5-640DA4B1C8EC}" name="TablaDinámica1" cacheId="15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I6:M14" firstHeaderRow="1" firstDataRow="2" firstDataCol="1"/>
  <pivotFields count="6">
    <pivotField showAll="0"/>
    <pivotField showAll="0"/>
    <pivotField axis="axisRow" showAll="0" sortType="ascending">
      <items count="7">
        <item x="0"/>
        <item x="1"/>
        <item x="4"/>
        <item x="2"/>
        <item x="3"/>
        <item x="5"/>
        <item t="default"/>
      </items>
    </pivotField>
    <pivotField dataField="1" showAll="0"/>
    <pivotField showAll="0"/>
    <pivotField axis="axisCol" showAll="0">
      <items count="4">
        <item x="1"/>
        <item x="0"/>
        <item x="2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a de LITROS/tb" fld="3" baseField="0" baseItem="0"/>
  </dataFields>
  <formats count="3">
    <format dxfId="5">
      <pivotArea type="all" dataOnly="0" outline="0" fieldPosition="0"/>
    </format>
    <format dxfId="4">
      <pivotArea type="all" dataOnly="0" outline="0" fieldPosition="0"/>
    </format>
    <format dxfId="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31.bin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ivotTable" Target="../pivotTables/pivotTable32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ivotTable" Target="../pivotTables/pivotTable3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ivotTable" Target="../pivotTables/pivotTable3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ivotTable" Target="../pivotTables/pivotTable3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pivotTable" Target="../pivotTables/pivotTable3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pivotTable" Target="../pivotTables/pivotTable37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pivotTable" Target="../pivotTables/pivotTable3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pivotTable" Target="../pivotTables/pivotTable39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pivotTable" Target="../pivotTables/pivotTable40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pivotTable" Target="../pivotTables/pivotTable4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pivotTable" Target="../pivotTables/pivotTable4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pivotTable" Target="../pivotTables/pivotTable4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pivotTable" Target="../pivotTables/pivotTable44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pivotTable" Target="../pivotTables/pivotTable4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pivotTable" Target="../pivotTables/pivotTable46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ivotTable" Target="../pivotTables/pivotTable47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ivotTable" Target="../pivotTables/pivotTable48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ivotTable" Target="../pivotTables/pivotTable49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ivotTable" Target="../pivotTables/pivotTable50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ivotTable" Target="../pivotTables/pivotTable51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ivotTable" Target="../pivotTables/pivotTable5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ivotTable" Target="../pivotTables/pivotTable5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ivotTable" Target="../pivotTables/pivotTable54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ivotTable" Target="../pivotTables/pivotTable55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ivotTable" Target="../pivotTables/pivotTable56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ivotTable" Target="../pivotTables/pivotTable57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ivotTable" Target="../pivotTables/pivotTable58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ivotTable" Target="../pivotTables/pivotTable59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ivotTable" Target="../pivotTables/pivotTable60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9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ivotTable" Target="../pivotTables/pivotTable61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9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9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9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7.bin"/><Relationship Id="rId1" Type="http://schemas.openxmlformats.org/officeDocument/2006/relationships/pivotTable" Target="../pivotTables/pivotTable63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9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9.bin"/><Relationship Id="rId1" Type="http://schemas.openxmlformats.org/officeDocument/2006/relationships/pivotTable" Target="../pivotTables/pivotTable64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0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1.bin"/><Relationship Id="rId1" Type="http://schemas.openxmlformats.org/officeDocument/2006/relationships/pivotTable" Target="../pivotTables/pivotTable65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0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3.bin"/><Relationship Id="rId1" Type="http://schemas.openxmlformats.org/officeDocument/2006/relationships/pivotTable" Target="../pivotTables/pivotTable66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0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5.bin"/><Relationship Id="rId1" Type="http://schemas.openxmlformats.org/officeDocument/2006/relationships/pivotTable" Target="../pivotTables/pivotTable67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0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7.bin"/><Relationship Id="rId1" Type="http://schemas.openxmlformats.org/officeDocument/2006/relationships/pivotTable" Target="../pivotTables/pivotTable68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0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9.bin"/><Relationship Id="rId1" Type="http://schemas.openxmlformats.org/officeDocument/2006/relationships/pivotTable" Target="../pivotTables/pivotTable69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1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1.bin"/><Relationship Id="rId1" Type="http://schemas.openxmlformats.org/officeDocument/2006/relationships/pivotTable" Target="../pivotTables/pivotTable70.x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1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3.bin"/><Relationship Id="rId1" Type="http://schemas.openxmlformats.org/officeDocument/2006/relationships/pivotTable" Target="../pivotTables/pivotTable71.x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1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1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ivotTable" Target="../pivotTables/pivotTable72.x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1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ivotTable" Target="../pivotTables/pivotTable73.x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1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ivotTable" Target="../pivotTables/pivotTable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pageSetUpPr fitToPage="1"/>
  </sheetPr>
  <dimension ref="A2:M89"/>
  <sheetViews>
    <sheetView showGridLines="0" topLeftCell="A13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9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494" t="s">
        <v>5</v>
      </c>
      <c r="C2" s="495"/>
      <c r="D2" s="495"/>
      <c r="E2" s="495"/>
      <c r="F2" s="495"/>
      <c r="G2" s="496"/>
      <c r="H2" s="2"/>
    </row>
    <row r="3" spans="1:13" ht="21.95" customHeight="1" x14ac:dyDescent="0.2">
      <c r="B3" s="497" t="s">
        <v>66</v>
      </c>
      <c r="C3" s="498"/>
      <c r="D3" s="498"/>
      <c r="E3" s="498"/>
      <c r="F3" s="498"/>
      <c r="G3" s="499"/>
      <c r="H3" s="1"/>
    </row>
    <row r="4" spans="1:13" ht="21.95" customHeight="1" x14ac:dyDescent="0.35">
      <c r="B4" s="503" t="s">
        <v>0</v>
      </c>
      <c r="C4" s="504"/>
      <c r="D4" s="504"/>
      <c r="E4" s="504"/>
      <c r="F4" s="504"/>
      <c r="G4" s="505"/>
      <c r="H4" s="1"/>
    </row>
    <row r="5" spans="1:13" ht="15.75" customHeight="1" x14ac:dyDescent="0.35">
      <c r="B5" s="500" t="s">
        <v>89</v>
      </c>
      <c r="C5" s="501"/>
      <c r="D5" s="501"/>
      <c r="E5" s="501"/>
      <c r="F5" s="501"/>
      <c r="G5" s="502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74" t="s">
        <v>29</v>
      </c>
      <c r="B8" s="17">
        <v>1</v>
      </c>
      <c r="C8" s="47" t="s">
        <v>46</v>
      </c>
      <c r="D8" s="32">
        <f>VLOOKUP(C8,$A$70:$B$88,2,FALSE)</f>
        <v>2.76</v>
      </c>
      <c r="E8" s="18">
        <f>SUMIF('Control-UTE julio'!$D$3:$D$46,A8,'Control-UTE julio'!$E$3:$E$46)</f>
        <v>700</v>
      </c>
      <c r="F8" s="17" t="s">
        <v>12</v>
      </c>
      <c r="G8" s="27">
        <f t="shared" ref="G8:G15" si="0">+D8*E8</f>
        <v>1931.9999999999998</v>
      </c>
      <c r="I8" s="60"/>
      <c r="K8" s="67"/>
    </row>
    <row r="9" spans="1:13" s="8" customFormat="1" ht="18" customHeight="1" x14ac:dyDescent="0.2">
      <c r="A9" s="74" t="s">
        <v>30</v>
      </c>
      <c r="B9" s="17">
        <v>2</v>
      </c>
      <c r="C9" s="47" t="s">
        <v>47</v>
      </c>
      <c r="D9" s="33">
        <f>VLOOKUP(C9,$A$70:$B$98,2,FALSE)</f>
        <v>2</v>
      </c>
      <c r="E9" s="18">
        <f>SUMIF('Control-UTE julio'!$D$3:$D$46,A9,'Control-UTE julio'!$E$3:$E$46)</f>
        <v>0</v>
      </c>
      <c r="F9" s="18" t="s">
        <v>12</v>
      </c>
      <c r="G9" s="35">
        <f t="shared" si="0"/>
        <v>0</v>
      </c>
      <c r="I9" s="60">
        <v>300</v>
      </c>
      <c r="J9" s="58"/>
      <c r="K9"/>
    </row>
    <row r="10" spans="1:13" s="8" customFormat="1" ht="18" customHeight="1" x14ac:dyDescent="0.2">
      <c r="A10" s="74" t="s">
        <v>28</v>
      </c>
      <c r="B10" s="17">
        <v>3</v>
      </c>
      <c r="C10" s="47" t="s">
        <v>49</v>
      </c>
      <c r="D10" s="33">
        <f t="shared" ref="D10:D26" si="1">VLOOKUP(C10,$A$70:$B$98,2,FALSE)</f>
        <v>3.23</v>
      </c>
      <c r="E10" s="18">
        <f>SUMIF('Control-UTE julio'!$D$3:$D$46,A10,'Control-UTE julio'!$E$3:$E$46)</f>
        <v>1000</v>
      </c>
      <c r="F10" s="18" t="s">
        <v>12</v>
      </c>
      <c r="G10" s="28">
        <f t="shared" si="0"/>
        <v>3230</v>
      </c>
      <c r="I10" s="60"/>
      <c r="J10" s="58"/>
      <c r="K10" s="57" t="s">
        <v>23</v>
      </c>
      <c r="L10" t="s">
        <v>25</v>
      </c>
      <c r="M10" s="70"/>
    </row>
    <row r="11" spans="1:13" s="8" customFormat="1" ht="18" customHeight="1" x14ac:dyDescent="0.2">
      <c r="A11" s="74" t="s">
        <v>31</v>
      </c>
      <c r="B11" s="17">
        <v>4</v>
      </c>
      <c r="C11" s="47" t="s">
        <v>48</v>
      </c>
      <c r="D11" s="33">
        <f t="shared" si="1"/>
        <v>1.84</v>
      </c>
      <c r="E11" s="18">
        <f>SUMIF('Control-UTE julio'!$D$3:$D$46,A11,'Control-UTE julio'!$E$3:$E$46)</f>
        <v>900</v>
      </c>
      <c r="F11" s="18" t="s">
        <v>12</v>
      </c>
      <c r="G11" s="28">
        <f t="shared" si="0"/>
        <v>1656</v>
      </c>
      <c r="I11" s="60"/>
      <c r="J11" s="58"/>
      <c r="K11" s="58" t="s">
        <v>31</v>
      </c>
      <c r="L11">
        <v>900</v>
      </c>
      <c r="M11" s="69"/>
    </row>
    <row r="12" spans="1:13" s="8" customFormat="1" ht="18" customHeight="1" x14ac:dyDescent="0.2">
      <c r="A12" s="74" t="s">
        <v>32</v>
      </c>
      <c r="B12" s="17">
        <v>5</v>
      </c>
      <c r="C12" s="47" t="s">
        <v>50</v>
      </c>
      <c r="D12" s="33">
        <f t="shared" si="1"/>
        <v>3.18</v>
      </c>
      <c r="E12" s="18">
        <f>SUMIF('Control-UTE julio'!$D$3:$D$46,A12,'Control-UTE julio'!$E$3:$E$46)</f>
        <v>1500</v>
      </c>
      <c r="F12" s="18" t="s">
        <v>12</v>
      </c>
      <c r="G12" s="28">
        <f>+D12*E12</f>
        <v>4770</v>
      </c>
      <c r="I12" s="60"/>
      <c r="J12" s="58"/>
      <c r="K12" s="58" t="s">
        <v>32</v>
      </c>
      <c r="L12">
        <v>1500</v>
      </c>
      <c r="M12" s="69"/>
    </row>
    <row r="13" spans="1:13" s="8" customFormat="1" ht="18" customHeight="1" x14ac:dyDescent="0.2">
      <c r="A13" s="74" t="s">
        <v>33</v>
      </c>
      <c r="B13" s="17">
        <v>6</v>
      </c>
      <c r="C13" s="47" t="s">
        <v>51</v>
      </c>
      <c r="D13" s="33">
        <f t="shared" si="1"/>
        <v>2.38</v>
      </c>
      <c r="E13" s="18">
        <f>SUMIF('Control-UTE julio'!$D$3:$D$46,A13,'Control-UTE julio'!$E$3:$E$46)</f>
        <v>2850</v>
      </c>
      <c r="F13" s="18" t="s">
        <v>12</v>
      </c>
      <c r="G13" s="28">
        <f>+D13*E13</f>
        <v>6783</v>
      </c>
      <c r="I13" s="60"/>
      <c r="J13" s="58"/>
      <c r="K13" s="58" t="s">
        <v>38</v>
      </c>
      <c r="L13">
        <v>3200</v>
      </c>
      <c r="M13" s="69"/>
    </row>
    <row r="14" spans="1:13" ht="18" customHeight="1" x14ac:dyDescent="0.2">
      <c r="A14" s="74" t="s">
        <v>34</v>
      </c>
      <c r="B14" s="17">
        <v>7</v>
      </c>
      <c r="C14" s="47" t="s">
        <v>52</v>
      </c>
      <c r="D14" s="33">
        <f t="shared" si="1"/>
        <v>5.45</v>
      </c>
      <c r="E14" s="18">
        <f>SUMIF('Control-UTE julio'!$D$3:$D$46,A14,'Control-UTE julio'!$E$3:$E$46)</f>
        <v>2000</v>
      </c>
      <c r="F14" s="20" t="s">
        <v>12</v>
      </c>
      <c r="G14" s="28">
        <f t="shared" si="0"/>
        <v>10900</v>
      </c>
      <c r="J14" s="58"/>
      <c r="K14" s="58" t="s">
        <v>35</v>
      </c>
      <c r="L14">
        <v>850</v>
      </c>
      <c r="M14" s="69"/>
    </row>
    <row r="15" spans="1:13" s="8" customFormat="1" ht="18" customHeight="1" x14ac:dyDescent="0.2">
      <c r="A15" s="74" t="s">
        <v>35</v>
      </c>
      <c r="B15" s="17">
        <v>8</v>
      </c>
      <c r="C15" s="47" t="s">
        <v>53</v>
      </c>
      <c r="D15" s="33">
        <f t="shared" si="1"/>
        <v>5.98</v>
      </c>
      <c r="E15" s="18">
        <f>SUMIF('Control-UTE julio'!$D$3:$D$46,A15,'Control-UTE julio'!$E$3:$E$46)</f>
        <v>850</v>
      </c>
      <c r="F15" s="19" t="s">
        <v>12</v>
      </c>
      <c r="G15" s="28">
        <f t="shared" si="0"/>
        <v>5083</v>
      </c>
      <c r="I15" s="60"/>
      <c r="J15" s="58"/>
      <c r="K15" s="58" t="s">
        <v>45</v>
      </c>
      <c r="L15">
        <v>2000</v>
      </c>
      <c r="M15" s="69"/>
    </row>
    <row r="16" spans="1:13" s="8" customFormat="1" ht="18" customHeight="1" x14ac:dyDescent="0.2">
      <c r="A16" s="74" t="s">
        <v>70</v>
      </c>
      <c r="B16" s="17">
        <v>9</v>
      </c>
      <c r="C16" s="47" t="s">
        <v>73</v>
      </c>
      <c r="D16" s="33">
        <f t="shared" si="1"/>
        <v>2.2000000000000002</v>
      </c>
      <c r="E16" s="18">
        <f>SUMIF('Control-UTE julio'!$D$3:$D$46,A16,'Control-UTE julio'!$E$3:$E$46)</f>
        <v>0</v>
      </c>
      <c r="F16" s="19" t="s">
        <v>12</v>
      </c>
      <c r="G16" s="28">
        <f t="shared" ref="G16" si="2">+D16*E16</f>
        <v>0</v>
      </c>
      <c r="I16" s="60"/>
      <c r="J16" s="58"/>
      <c r="K16" s="58" t="s">
        <v>28</v>
      </c>
      <c r="L16">
        <v>1000</v>
      </c>
      <c r="M16" s="69"/>
    </row>
    <row r="17" spans="1:13" s="8" customFormat="1" ht="18" customHeight="1" x14ac:dyDescent="0.2">
      <c r="A17" s="74" t="s">
        <v>36</v>
      </c>
      <c r="B17" s="17">
        <v>9</v>
      </c>
      <c r="C17" s="47" t="s">
        <v>54</v>
      </c>
      <c r="D17" s="33">
        <f t="shared" si="1"/>
        <v>4.7</v>
      </c>
      <c r="E17" s="18">
        <f>SUMIF('Control-UTE julio'!$D$3:$D$46,A17,'Control-UTE julio'!$E$3:$E$46)</f>
        <v>0</v>
      </c>
      <c r="F17" s="19" t="s">
        <v>12</v>
      </c>
      <c r="G17" s="28">
        <f t="shared" ref="G17:G23" si="3">+D17*E17</f>
        <v>0</v>
      </c>
      <c r="I17" s="60"/>
      <c r="J17" s="58"/>
      <c r="K17" s="58" t="s">
        <v>33</v>
      </c>
      <c r="L17">
        <v>2850</v>
      </c>
      <c r="M17" s="69"/>
    </row>
    <row r="18" spans="1:13" s="8" customFormat="1" ht="18" customHeight="1" x14ac:dyDescent="0.2">
      <c r="A18" s="74" t="s">
        <v>37</v>
      </c>
      <c r="B18" s="17">
        <v>10</v>
      </c>
      <c r="C18" s="47" t="s">
        <v>55</v>
      </c>
      <c r="D18" s="33">
        <f t="shared" si="1"/>
        <v>2.15</v>
      </c>
      <c r="E18" s="18">
        <f>SUMIF('Control-UTE julio'!$D$3:$D$46,A18,'Control-UTE julio'!$E$3:$E$46)</f>
        <v>0</v>
      </c>
      <c r="F18" s="19" t="s">
        <v>12</v>
      </c>
      <c r="G18" s="28">
        <f t="shared" si="3"/>
        <v>0</v>
      </c>
      <c r="I18" s="60"/>
      <c r="K18" s="58" t="s">
        <v>42</v>
      </c>
      <c r="L18">
        <v>1600</v>
      </c>
      <c r="M18" s="69"/>
    </row>
    <row r="19" spans="1:13" s="8" customFormat="1" ht="18" customHeight="1" x14ac:dyDescent="0.2">
      <c r="A19" s="74" t="s">
        <v>38</v>
      </c>
      <c r="B19" s="17">
        <v>11</v>
      </c>
      <c r="C19" s="47" t="s">
        <v>56</v>
      </c>
      <c r="D19" s="33">
        <f t="shared" si="1"/>
        <v>2.41</v>
      </c>
      <c r="E19" s="18">
        <f>SUMIF('Control-UTE julio'!$D$3:$D$46,A19,'Control-UTE julio'!$E$3:$E$46)</f>
        <v>3200</v>
      </c>
      <c r="F19" s="19" t="s">
        <v>12</v>
      </c>
      <c r="G19" s="28">
        <f t="shared" si="3"/>
        <v>7712</v>
      </c>
      <c r="I19" s="60"/>
      <c r="K19" s="58" t="s">
        <v>29</v>
      </c>
      <c r="L19">
        <v>700</v>
      </c>
      <c r="M19" s="69"/>
    </row>
    <row r="20" spans="1:13" ht="18" customHeight="1" x14ac:dyDescent="0.2">
      <c r="A20" s="74" t="s">
        <v>39</v>
      </c>
      <c r="B20" s="17">
        <v>12</v>
      </c>
      <c r="C20" s="47" t="s">
        <v>57</v>
      </c>
      <c r="D20" s="33">
        <f t="shared" si="1"/>
        <v>2.83</v>
      </c>
      <c r="E20" s="18">
        <f>SUMIF('Control-UTE julio'!$D$3:$D$46,A20,'Control-UTE julio'!$E$3:$E$46)</f>
        <v>800</v>
      </c>
      <c r="F20" s="19" t="s">
        <v>12</v>
      </c>
      <c r="G20" s="28">
        <f t="shared" si="3"/>
        <v>2264</v>
      </c>
      <c r="K20" s="58" t="s">
        <v>43</v>
      </c>
      <c r="L20">
        <v>800</v>
      </c>
      <c r="M20" s="69"/>
    </row>
    <row r="21" spans="1:13" ht="18" customHeight="1" x14ac:dyDescent="0.2">
      <c r="A21" s="74" t="s">
        <v>78</v>
      </c>
      <c r="B21" s="17">
        <v>13</v>
      </c>
      <c r="C21" s="47" t="s">
        <v>77</v>
      </c>
      <c r="D21" s="33">
        <f t="shared" si="1"/>
        <v>6.49</v>
      </c>
      <c r="E21" s="18">
        <f>SUMIF('Control-UTE julio'!$D$3:$D$46,A21,'Control-UTE julio'!$E$3:$E$46)</f>
        <v>2000</v>
      </c>
      <c r="F21" s="19" t="s">
        <v>12</v>
      </c>
      <c r="G21" s="28">
        <f t="shared" ref="G21" si="4">+D21*E21</f>
        <v>12980</v>
      </c>
      <c r="K21" s="58" t="s">
        <v>39</v>
      </c>
      <c r="L21">
        <v>800</v>
      </c>
    </row>
    <row r="22" spans="1:13" ht="18" customHeight="1" x14ac:dyDescent="0.2">
      <c r="A22" s="74" t="s">
        <v>40</v>
      </c>
      <c r="B22" s="17">
        <v>14</v>
      </c>
      <c r="C22" s="47" t="s">
        <v>58</v>
      </c>
      <c r="D22" s="33">
        <f t="shared" si="1"/>
        <v>3.46</v>
      </c>
      <c r="E22" s="18">
        <f>SUMIF('Control-UTE julio'!$D$3:$D$46,A22,'Control-UTE julio'!$E$3:$E$46)</f>
        <v>0</v>
      </c>
      <c r="F22" s="19" t="s">
        <v>12</v>
      </c>
      <c r="G22" s="28">
        <f t="shared" si="3"/>
        <v>0</v>
      </c>
      <c r="K22" s="58" t="s">
        <v>76</v>
      </c>
      <c r="L22">
        <v>2000</v>
      </c>
    </row>
    <row r="23" spans="1:13" ht="18" customHeight="1" x14ac:dyDescent="0.2">
      <c r="A23" s="74" t="s">
        <v>41</v>
      </c>
      <c r="B23" s="17">
        <v>15</v>
      </c>
      <c r="C23" s="47" t="s">
        <v>59</v>
      </c>
      <c r="D23" s="33">
        <f t="shared" si="1"/>
        <v>2.15</v>
      </c>
      <c r="E23" s="18">
        <f>SUMIF('Control-UTE julio'!$D$3:$D$46,A23,'Control-UTE julio'!$E$3:$E$46)</f>
        <v>0</v>
      </c>
      <c r="F23" s="19" t="s">
        <v>12</v>
      </c>
      <c r="G23" s="28">
        <f t="shared" si="3"/>
        <v>0</v>
      </c>
      <c r="I23" s="59">
        <f>5*7*30</f>
        <v>1050</v>
      </c>
      <c r="K23" s="58" t="s">
        <v>24</v>
      </c>
      <c r="L23">
        <v>18200</v>
      </c>
    </row>
    <row r="24" spans="1:13" ht="18" customHeight="1" x14ac:dyDescent="0.2">
      <c r="A24" s="74" t="s">
        <v>42</v>
      </c>
      <c r="B24" s="17">
        <v>16</v>
      </c>
      <c r="C24" s="47" t="s">
        <v>60</v>
      </c>
      <c r="D24" s="33">
        <f t="shared" si="1"/>
        <v>4.3899999999999997</v>
      </c>
      <c r="E24" s="18">
        <f>SUMIF('Control-UTE julio'!$D$3:$D$46,A24,'Control-UTE julio'!$E$3:$E$46)</f>
        <v>1600</v>
      </c>
      <c r="F24" s="19" t="s">
        <v>12</v>
      </c>
      <c r="G24" s="28">
        <f>+D24*E24</f>
        <v>7023.9999999999991</v>
      </c>
      <c r="I24" s="61">
        <f>E25/5</f>
        <v>160</v>
      </c>
      <c r="K24"/>
      <c r="L24"/>
    </row>
    <row r="25" spans="1:13" ht="18" customHeight="1" x14ac:dyDescent="0.2">
      <c r="A25" s="74" t="s">
        <v>43</v>
      </c>
      <c r="B25" s="17">
        <v>17</v>
      </c>
      <c r="C25" s="47" t="s">
        <v>61</v>
      </c>
      <c r="D25" s="33">
        <f t="shared" si="1"/>
        <v>3.9</v>
      </c>
      <c r="E25" s="18">
        <f>SUMIF('Control-UTE julio'!$D$3:$D$46,A25,'Control-UTE julio'!$E$3:$E$46)</f>
        <v>800</v>
      </c>
      <c r="F25" s="19" t="s">
        <v>12</v>
      </c>
      <c r="G25" s="28">
        <f>+D25*E25</f>
        <v>3120</v>
      </c>
      <c r="I25" s="61">
        <f>E26/5</f>
        <v>0</v>
      </c>
      <c r="K25"/>
      <c r="L25"/>
    </row>
    <row r="26" spans="1:13" ht="18" customHeight="1" x14ac:dyDescent="0.2">
      <c r="A26" s="74" t="s">
        <v>44</v>
      </c>
      <c r="B26" s="17">
        <v>18</v>
      </c>
      <c r="C26" s="47" t="s">
        <v>62</v>
      </c>
      <c r="D26" s="33">
        <f t="shared" si="1"/>
        <v>1.18</v>
      </c>
      <c r="E26" s="18">
        <f>SUMIF('Control-UTE julio'!$D$3:$D$46,A26,'Control-UTE julio'!$E$3:$E$46)</f>
        <v>0</v>
      </c>
      <c r="F26" s="19" t="s">
        <v>12</v>
      </c>
      <c r="G26" s="28">
        <f>+D26*E26</f>
        <v>0</v>
      </c>
      <c r="I26" s="61">
        <f>E27/5</f>
        <v>0</v>
      </c>
      <c r="K26"/>
      <c r="L26"/>
    </row>
    <row r="27" spans="1:13" ht="18" customHeight="1" x14ac:dyDescent="0.2">
      <c r="A27" s="74" t="s">
        <v>71</v>
      </c>
      <c r="B27" s="17">
        <v>19</v>
      </c>
      <c r="C27" s="51" t="s">
        <v>72</v>
      </c>
      <c r="D27" s="52">
        <f>VLOOKUP(C27,$A$70:$B$88,2,FALSE)</f>
        <v>4.5</v>
      </c>
      <c r="E27" s="73">
        <f>SUMIF('Control-UTE julio'!$D$3:$D$46,A27,'Control-UTE julio'!$E$3:$E$46)</f>
        <v>0</v>
      </c>
      <c r="F27" s="53" t="s">
        <v>12</v>
      </c>
      <c r="G27" s="54">
        <f>+D27*E27</f>
        <v>0</v>
      </c>
      <c r="I27" s="61"/>
      <c r="K27"/>
      <c r="L27"/>
    </row>
    <row r="28" spans="1:13" x14ac:dyDescent="0.2">
      <c r="B28" s="23"/>
      <c r="C28" s="21"/>
      <c r="D28" s="493" t="s">
        <v>11</v>
      </c>
      <c r="E28" s="493"/>
      <c r="F28" s="493"/>
      <c r="G28" s="49">
        <f>SUM(G8:G27)</f>
        <v>67454</v>
      </c>
      <c r="K28"/>
      <c r="L28"/>
    </row>
    <row r="29" spans="1:13" ht="20.100000000000001" customHeight="1" x14ac:dyDescent="0.2">
      <c r="B29" s="23"/>
      <c r="C29" s="21"/>
      <c r="D29" s="22"/>
      <c r="E29" s="24"/>
      <c r="F29" s="22"/>
      <c r="G29" s="25"/>
      <c r="I29" s="59" t="s">
        <v>26</v>
      </c>
      <c r="K29"/>
      <c r="L29"/>
    </row>
    <row r="30" spans="1:13" ht="20.100000000000001" customHeight="1" x14ac:dyDescent="0.2">
      <c r="B30" s="26"/>
      <c r="C30" s="56" t="s">
        <v>18</v>
      </c>
      <c r="D30" s="79">
        <v>1942</v>
      </c>
      <c r="E30" s="80">
        <v>1</v>
      </c>
      <c r="F30" s="50" t="s">
        <v>10</v>
      </c>
      <c r="G30" s="81">
        <f>(D30*E30)</f>
        <v>1942</v>
      </c>
      <c r="K30"/>
      <c r="L30"/>
    </row>
    <row r="31" spans="1:13" x14ac:dyDescent="0.2">
      <c r="B31" s="26"/>
      <c r="C31" s="56" t="s">
        <v>64</v>
      </c>
      <c r="D31" s="95">
        <v>247333.77581853495</v>
      </c>
      <c r="E31" s="80">
        <v>1</v>
      </c>
      <c r="F31" s="50" t="s">
        <v>10</v>
      </c>
      <c r="G31" s="83">
        <f>D31*E31</f>
        <v>247333.77581853495</v>
      </c>
      <c r="K31"/>
      <c r="L31"/>
    </row>
    <row r="32" spans="1:13" s="8" customFormat="1" ht="30" customHeight="1" x14ac:dyDescent="0.25">
      <c r="A32" s="7"/>
      <c r="B32" s="9"/>
      <c r="C32" s="10"/>
      <c r="D32" s="11"/>
      <c r="E32" s="12"/>
      <c r="F32" s="11"/>
      <c r="G32" s="13"/>
      <c r="I32" s="60"/>
    </row>
    <row r="33" spans="1:10" s="8" customFormat="1" ht="30" customHeight="1" x14ac:dyDescent="0.2">
      <c r="B33" s="492" t="s">
        <v>14</v>
      </c>
      <c r="C33" s="492"/>
      <c r="D33" s="492"/>
      <c r="E33" s="492"/>
      <c r="F33" s="84" t="s">
        <v>8</v>
      </c>
      <c r="G33" s="85">
        <f>G28+G30</f>
        <v>69396</v>
      </c>
      <c r="I33" s="68"/>
      <c r="J33" s="78"/>
    </row>
    <row r="34" spans="1:10" ht="17.100000000000001" customHeight="1" x14ac:dyDescent="0.2">
      <c r="A34" s="8"/>
      <c r="B34" s="492" t="s">
        <v>15</v>
      </c>
      <c r="C34" s="492"/>
      <c r="D34" s="492"/>
      <c r="E34" s="492"/>
      <c r="F34" s="86" t="s">
        <v>9</v>
      </c>
      <c r="G34" s="96">
        <f>G31</f>
        <v>247333.77581853495</v>
      </c>
    </row>
    <row r="35" spans="1:10" ht="17.100000000000001" customHeight="1" x14ac:dyDescent="0.2">
      <c r="B35" s="29"/>
      <c r="C35" s="30"/>
      <c r="D35" s="30"/>
      <c r="E35" s="30"/>
      <c r="F35" s="31"/>
      <c r="G35" s="36"/>
    </row>
    <row r="36" spans="1:10" ht="17.100000000000001" customHeight="1" x14ac:dyDescent="0.2">
      <c r="B36" s="14"/>
      <c r="C36" s="8"/>
      <c r="D36" s="8"/>
      <c r="E36" s="8"/>
      <c r="G36" s="46"/>
    </row>
    <row r="37" spans="1:10" ht="17.100000000000001" customHeight="1" x14ac:dyDescent="0.2">
      <c r="B37" s="14"/>
      <c r="C37" s="8"/>
      <c r="D37" s="8"/>
      <c r="E37" s="8"/>
      <c r="G37" s="46"/>
    </row>
    <row r="38" spans="1:10" ht="17.100000000000001" customHeight="1" x14ac:dyDescent="0.2">
      <c r="B38" s="14"/>
      <c r="C38" s="8"/>
      <c r="D38" s="8"/>
      <c r="E38" s="8"/>
      <c r="G38" s="46"/>
    </row>
    <row r="39" spans="1:10" ht="18" customHeight="1" x14ac:dyDescent="0.2">
      <c r="B39" s="14"/>
      <c r="C39" s="8"/>
      <c r="D39" s="8"/>
      <c r="E39" s="8"/>
      <c r="G39" s="46"/>
    </row>
    <row r="40" spans="1:10" ht="18" customHeight="1" x14ac:dyDescent="0.2">
      <c r="B40" s="14"/>
      <c r="D40" s="15"/>
      <c r="E40" s="15"/>
      <c r="F40" s="15"/>
      <c r="G40" s="16"/>
    </row>
    <row r="41" spans="1:10" ht="18" customHeight="1" x14ac:dyDescent="0.2">
      <c r="B41" s="14"/>
      <c r="D41" s="15"/>
      <c r="F41" s="15"/>
      <c r="G41" s="16"/>
    </row>
    <row r="42" spans="1:10" customFormat="1" ht="15" customHeight="1" x14ac:dyDescent="0.2">
      <c r="A42" s="7"/>
      <c r="B42" s="14"/>
      <c r="C42" s="55" t="s">
        <v>16</v>
      </c>
      <c r="D42" s="6"/>
      <c r="E42" s="489" t="s">
        <v>17</v>
      </c>
      <c r="F42" s="490"/>
      <c r="G42" s="491"/>
      <c r="H42" s="37"/>
      <c r="I42" s="59"/>
    </row>
    <row r="43" spans="1:10" ht="15.75" x14ac:dyDescent="0.25">
      <c r="A43"/>
      <c r="B43" s="38"/>
      <c r="C43" s="48" t="s">
        <v>69</v>
      </c>
      <c r="D43" s="39"/>
      <c r="E43" s="40" t="s">
        <v>13</v>
      </c>
      <c r="F43" s="40"/>
      <c r="G43" s="41"/>
      <c r="H43" s="15"/>
    </row>
    <row r="44" spans="1:10" x14ac:dyDescent="0.2">
      <c r="B44" s="42"/>
      <c r="C44" s="43"/>
      <c r="D44" s="43"/>
      <c r="E44" s="44"/>
      <c r="F44" s="44"/>
      <c r="G44" s="45"/>
    </row>
    <row r="45" spans="1:10" ht="21.95" customHeight="1" x14ac:dyDescent="0.2"/>
    <row r="46" spans="1:10" ht="21.95" customHeight="1" x14ac:dyDescent="0.2"/>
    <row r="47" spans="1:10" s="71" customFormat="1" ht="21.95" customHeight="1" x14ac:dyDescent="0.2">
      <c r="A47" s="7"/>
      <c r="B47" s="7"/>
      <c r="C47" s="7"/>
      <c r="D47" s="7"/>
      <c r="E47" s="7"/>
      <c r="F47" s="7"/>
      <c r="G47" s="7"/>
      <c r="I47" s="72"/>
    </row>
    <row r="48" spans="1:10" s="71" customFormat="1" ht="7.5" customHeight="1" x14ac:dyDescent="0.2">
      <c r="I48" s="72"/>
    </row>
    <row r="49" spans="1:9" s="71" customFormat="1" x14ac:dyDescent="0.2">
      <c r="I49" s="72"/>
    </row>
    <row r="50" spans="1:9" s="71" customFormat="1" x14ac:dyDescent="0.2">
      <c r="I50" s="72"/>
    </row>
    <row r="51" spans="1:9" s="71" customFormat="1" x14ac:dyDescent="0.2">
      <c r="I51" s="72"/>
    </row>
    <row r="52" spans="1:9" s="71" customFormat="1" ht="21.95" customHeight="1" x14ac:dyDescent="0.2">
      <c r="I52" s="72"/>
    </row>
    <row r="53" spans="1:9" s="71" customFormat="1" ht="21.95" customHeight="1" x14ac:dyDescent="0.2">
      <c r="I53" s="72"/>
    </row>
    <row r="54" spans="1:9" s="71" customFormat="1" ht="21.95" customHeight="1" x14ac:dyDescent="0.2">
      <c r="I54" s="72"/>
    </row>
    <row r="55" spans="1:9" s="71" customFormat="1" ht="21.95" customHeight="1" x14ac:dyDescent="0.2">
      <c r="I55" s="72"/>
    </row>
    <row r="56" spans="1:9" s="71" customFormat="1" ht="21.95" customHeight="1" x14ac:dyDescent="0.2">
      <c r="I56" s="72"/>
    </row>
    <row r="57" spans="1:9" s="71" customFormat="1" ht="23.25" customHeight="1" x14ac:dyDescent="0.2">
      <c r="I57" s="72"/>
    </row>
    <row r="58" spans="1:9" s="71" customFormat="1" x14ac:dyDescent="0.2">
      <c r="I58" s="72"/>
    </row>
    <row r="59" spans="1:9" s="71" customFormat="1" ht="21.95" customHeight="1" x14ac:dyDescent="0.2">
      <c r="I59" s="72"/>
    </row>
    <row r="60" spans="1:9" s="71" customFormat="1" ht="21.95" customHeight="1" x14ac:dyDescent="0.2">
      <c r="I60" s="72"/>
    </row>
    <row r="61" spans="1:9" s="71" customFormat="1" ht="21.95" customHeight="1" x14ac:dyDescent="0.2">
      <c r="I61" s="72"/>
    </row>
    <row r="62" spans="1:9" s="71" customFormat="1" ht="21.95" customHeight="1" x14ac:dyDescent="0.2">
      <c r="I62" s="72"/>
    </row>
    <row r="63" spans="1:9" s="71" customFormat="1" ht="21.95" customHeight="1" x14ac:dyDescent="0.2">
      <c r="I63" s="72"/>
    </row>
    <row r="64" spans="1:9" ht="7.5" customHeight="1" x14ac:dyDescent="0.2">
      <c r="A64" s="71"/>
      <c r="B64" s="71"/>
      <c r="C64" s="71"/>
      <c r="D64" s="71"/>
      <c r="E64" s="71"/>
      <c r="F64" s="71"/>
      <c r="G64" s="71"/>
    </row>
    <row r="65" spans="1:3" ht="18" customHeight="1" x14ac:dyDescent="0.2">
      <c r="B65" s="71"/>
      <c r="C65" s="71"/>
    </row>
    <row r="66" spans="1:3" ht="18" customHeight="1" x14ac:dyDescent="0.2">
      <c r="B66" s="71"/>
      <c r="C66" s="71"/>
    </row>
    <row r="67" spans="1:3" ht="18" customHeight="1" x14ac:dyDescent="0.2">
      <c r="B67" s="71"/>
      <c r="C67" s="71"/>
    </row>
    <row r="68" spans="1:3" ht="18" customHeight="1" x14ac:dyDescent="0.2"/>
    <row r="69" spans="1:3" ht="18" customHeight="1" x14ac:dyDescent="0.2"/>
    <row r="70" spans="1:3" ht="18" customHeight="1" x14ac:dyDescent="0.2">
      <c r="A70" s="7" t="s">
        <v>46</v>
      </c>
      <c r="B70" s="7">
        <v>2.76</v>
      </c>
    </row>
    <row r="71" spans="1:3" x14ac:dyDescent="0.2">
      <c r="A71" s="7" t="s">
        <v>47</v>
      </c>
      <c r="B71" s="7">
        <v>2</v>
      </c>
    </row>
    <row r="72" spans="1:3" x14ac:dyDescent="0.2">
      <c r="A72" s="7" t="s">
        <v>49</v>
      </c>
      <c r="B72" s="7">
        <v>3.23</v>
      </c>
    </row>
    <row r="73" spans="1:3" x14ac:dyDescent="0.2">
      <c r="A73" s="7" t="s">
        <v>48</v>
      </c>
      <c r="B73" s="7">
        <v>1.84</v>
      </c>
    </row>
    <row r="74" spans="1:3" x14ac:dyDescent="0.2">
      <c r="A74" s="7" t="s">
        <v>50</v>
      </c>
      <c r="B74" s="7">
        <v>3.18</v>
      </c>
    </row>
    <row r="75" spans="1:3" x14ac:dyDescent="0.2">
      <c r="A75" s="7" t="s">
        <v>51</v>
      </c>
      <c r="B75" s="7">
        <v>2.38</v>
      </c>
    </row>
    <row r="76" spans="1:3" x14ac:dyDescent="0.2">
      <c r="A76" s="7" t="s">
        <v>52</v>
      </c>
      <c r="B76" s="7">
        <v>5.45</v>
      </c>
    </row>
    <row r="77" spans="1:3" x14ac:dyDescent="0.2">
      <c r="A77" s="7" t="s">
        <v>53</v>
      </c>
      <c r="B77" s="7">
        <v>5.98</v>
      </c>
    </row>
    <row r="78" spans="1:3" x14ac:dyDescent="0.2">
      <c r="A78" s="7" t="s">
        <v>73</v>
      </c>
      <c r="B78" s="7">
        <v>2.2000000000000002</v>
      </c>
    </row>
    <row r="79" spans="1:3" x14ac:dyDescent="0.2">
      <c r="A79" s="7" t="s">
        <v>54</v>
      </c>
      <c r="B79" s="7">
        <v>4.7</v>
      </c>
    </row>
    <row r="80" spans="1:3" x14ac:dyDescent="0.2">
      <c r="A80" s="7" t="s">
        <v>55</v>
      </c>
      <c r="B80" s="7">
        <v>2.15</v>
      </c>
    </row>
    <row r="81" spans="1:2" x14ac:dyDescent="0.2">
      <c r="A81" s="7" t="s">
        <v>56</v>
      </c>
      <c r="B81" s="7">
        <v>2.41</v>
      </c>
    </row>
    <row r="82" spans="1:2" x14ac:dyDescent="0.2">
      <c r="A82" s="7" t="s">
        <v>57</v>
      </c>
      <c r="B82" s="7">
        <v>2.83</v>
      </c>
    </row>
    <row r="83" spans="1:2" x14ac:dyDescent="0.2">
      <c r="A83" s="7" t="s">
        <v>58</v>
      </c>
      <c r="B83" s="7">
        <v>3.46</v>
      </c>
    </row>
    <row r="84" spans="1:2" x14ac:dyDescent="0.2">
      <c r="A84" s="7" t="s">
        <v>59</v>
      </c>
      <c r="B84" s="7">
        <v>2.15</v>
      </c>
    </row>
    <row r="85" spans="1:2" x14ac:dyDescent="0.2">
      <c r="A85" s="7" t="s">
        <v>60</v>
      </c>
      <c r="B85" s="7">
        <v>4.3899999999999997</v>
      </c>
    </row>
    <row r="86" spans="1:2" x14ac:dyDescent="0.2">
      <c r="A86" s="7" t="s">
        <v>61</v>
      </c>
      <c r="B86" s="7">
        <v>3.9</v>
      </c>
    </row>
    <row r="87" spans="1:2" x14ac:dyDescent="0.2">
      <c r="A87" s="7" t="s">
        <v>62</v>
      </c>
      <c r="B87" s="7">
        <v>1.18</v>
      </c>
    </row>
    <row r="88" spans="1:2" x14ac:dyDescent="0.2">
      <c r="A88" s="7" t="s">
        <v>72</v>
      </c>
      <c r="B88" s="7">
        <v>4.5</v>
      </c>
    </row>
    <row r="89" spans="1:2" x14ac:dyDescent="0.2">
      <c r="A89" s="7" t="s">
        <v>77</v>
      </c>
      <c r="B89" s="71">
        <v>6.49</v>
      </c>
    </row>
  </sheetData>
  <mergeCells count="8">
    <mergeCell ref="E42:G42"/>
    <mergeCell ref="B34:E34"/>
    <mergeCell ref="D28:F28"/>
    <mergeCell ref="B2:G2"/>
    <mergeCell ref="B3:G3"/>
    <mergeCell ref="B5:G5"/>
    <mergeCell ref="B4:G4"/>
    <mergeCell ref="B33:E33"/>
  </mergeCells>
  <phoneticPr fontId="0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pageSetUpPr fitToPage="1"/>
  </sheetPr>
  <dimension ref="B1:J75"/>
  <sheetViews>
    <sheetView topLeftCell="B30" zoomScale="98" zoomScaleNormal="98" workbookViewId="0">
      <selection activeCell="G28" sqref="G28"/>
    </sheetView>
  </sheetViews>
  <sheetFormatPr baseColWidth="10" defaultRowHeight="12.75" x14ac:dyDescent="0.2"/>
  <cols>
    <col min="2" max="2" width="13" style="63" bestFit="1" customWidth="1"/>
    <col min="3" max="3" width="12" style="63" bestFit="1" customWidth="1"/>
    <col min="4" max="4" width="16.28515625" style="63" bestFit="1" customWidth="1"/>
    <col min="5" max="5" width="12.7109375" style="63" bestFit="1" customWidth="1"/>
    <col min="6" max="6" width="20.42578125" style="99" customWidth="1"/>
    <col min="7" max="8" width="6" customWidth="1"/>
    <col min="9" max="9" width="20.5703125" style="63" bestFit="1" customWidth="1"/>
    <col min="10" max="10" width="17" style="63" customWidth="1"/>
  </cols>
  <sheetData>
    <row r="1" spans="2:10" x14ac:dyDescent="0.2">
      <c r="C1" s="63" t="s">
        <v>67</v>
      </c>
    </row>
    <row r="3" spans="2:10" x14ac:dyDescent="0.2">
      <c r="B3" s="62" t="s">
        <v>19</v>
      </c>
      <c r="C3" s="62" t="s">
        <v>20</v>
      </c>
      <c r="D3" s="105" t="s">
        <v>21</v>
      </c>
      <c r="E3" s="105" t="s">
        <v>22</v>
      </c>
      <c r="F3" s="62" t="s">
        <v>74</v>
      </c>
    </row>
    <row r="4" spans="2:10" x14ac:dyDescent="0.2">
      <c r="B4" s="97" t="s">
        <v>79</v>
      </c>
      <c r="C4" s="98">
        <v>43640</v>
      </c>
      <c r="D4" s="106" t="s">
        <v>42</v>
      </c>
      <c r="E4" s="106">
        <v>200</v>
      </c>
      <c r="F4" s="97" t="s">
        <v>80</v>
      </c>
      <c r="G4" s="64"/>
      <c r="H4" s="64"/>
    </row>
    <row r="5" spans="2:10" x14ac:dyDescent="0.2">
      <c r="B5" s="97" t="s">
        <v>79</v>
      </c>
      <c r="C5" s="98">
        <v>43640</v>
      </c>
      <c r="D5" s="106" t="s">
        <v>43</v>
      </c>
      <c r="E5" s="106">
        <v>200</v>
      </c>
      <c r="F5" s="97" t="s">
        <v>80</v>
      </c>
      <c r="G5" s="64"/>
      <c r="H5" s="64"/>
    </row>
    <row r="6" spans="2:10" x14ac:dyDescent="0.2">
      <c r="B6" s="97" t="s">
        <v>79</v>
      </c>
      <c r="C6" s="98">
        <v>43640</v>
      </c>
      <c r="D6" s="106" t="s">
        <v>38</v>
      </c>
      <c r="E6" s="106">
        <v>1000</v>
      </c>
      <c r="F6" s="97" t="s">
        <v>80</v>
      </c>
      <c r="G6" s="64"/>
      <c r="H6" s="64"/>
      <c r="I6" s="101" t="s">
        <v>23</v>
      </c>
      <c r="J6" s="76" t="s">
        <v>25</v>
      </c>
    </row>
    <row r="7" spans="2:10" x14ac:dyDescent="0.2">
      <c r="B7" s="97" t="s">
        <v>79</v>
      </c>
      <c r="C7" s="98">
        <v>43640</v>
      </c>
      <c r="D7" s="106" t="s">
        <v>35</v>
      </c>
      <c r="E7" s="106">
        <v>150</v>
      </c>
      <c r="F7" s="97" t="s">
        <v>80</v>
      </c>
      <c r="G7" s="64"/>
      <c r="H7" s="64"/>
      <c r="I7" s="76" t="s">
        <v>29</v>
      </c>
      <c r="J7" s="76">
        <v>700</v>
      </c>
    </row>
    <row r="8" spans="2:10" x14ac:dyDescent="0.2">
      <c r="B8" s="97" t="s">
        <v>79</v>
      </c>
      <c r="C8" s="98">
        <v>43640</v>
      </c>
      <c r="D8" s="106" t="s">
        <v>76</v>
      </c>
      <c r="E8" s="106">
        <v>2000</v>
      </c>
      <c r="F8" s="97" t="s">
        <v>80</v>
      </c>
      <c r="I8" s="76" t="s">
        <v>28</v>
      </c>
      <c r="J8" s="76">
        <v>1000</v>
      </c>
    </row>
    <row r="9" spans="2:10" x14ac:dyDescent="0.2">
      <c r="B9" s="97" t="s">
        <v>79</v>
      </c>
      <c r="C9" s="98">
        <v>43640</v>
      </c>
      <c r="D9" s="106" t="s">
        <v>28</v>
      </c>
      <c r="E9" s="106">
        <v>200</v>
      </c>
      <c r="F9" s="97" t="s">
        <v>80</v>
      </c>
      <c r="I9" s="76" t="s">
        <v>31</v>
      </c>
      <c r="J9" s="76">
        <v>900</v>
      </c>
    </row>
    <row r="10" spans="2:10" x14ac:dyDescent="0.2">
      <c r="B10" s="91" t="s">
        <v>81</v>
      </c>
      <c r="C10" s="92">
        <v>43647</v>
      </c>
      <c r="D10" s="91" t="s">
        <v>35</v>
      </c>
      <c r="E10" s="91">
        <v>300</v>
      </c>
      <c r="F10" s="91" t="s">
        <v>82</v>
      </c>
      <c r="I10" s="76" t="s">
        <v>32</v>
      </c>
      <c r="J10" s="76">
        <v>1500</v>
      </c>
    </row>
    <row r="11" spans="2:10" x14ac:dyDescent="0.2">
      <c r="B11" s="91" t="s">
        <v>81</v>
      </c>
      <c r="C11" s="92">
        <v>43647</v>
      </c>
      <c r="D11" s="91" t="s">
        <v>76</v>
      </c>
      <c r="E11" s="91"/>
      <c r="F11" s="91" t="s">
        <v>82</v>
      </c>
      <c r="H11" s="109">
        <v>2000</v>
      </c>
      <c r="I11" s="76" t="s">
        <v>33</v>
      </c>
      <c r="J11" s="76">
        <v>2850</v>
      </c>
    </row>
    <row r="12" spans="2:10" x14ac:dyDescent="0.2">
      <c r="B12" s="91" t="s">
        <v>81</v>
      </c>
      <c r="C12" s="92">
        <v>43647</v>
      </c>
      <c r="D12" s="91" t="s">
        <v>34</v>
      </c>
      <c r="E12" s="91">
        <v>1000</v>
      </c>
      <c r="F12" s="91" t="s">
        <v>82</v>
      </c>
      <c r="I12" s="76" t="s">
        <v>45</v>
      </c>
      <c r="J12" s="76">
        <v>2000</v>
      </c>
    </row>
    <row r="13" spans="2:10" x14ac:dyDescent="0.2">
      <c r="B13" s="91" t="s">
        <v>81</v>
      </c>
      <c r="C13" s="92">
        <v>43647</v>
      </c>
      <c r="D13" s="91" t="s">
        <v>33</v>
      </c>
      <c r="E13" s="91">
        <v>1000</v>
      </c>
      <c r="F13" s="91" t="s">
        <v>82</v>
      </c>
      <c r="I13" s="76" t="s">
        <v>35</v>
      </c>
      <c r="J13" s="76">
        <v>850</v>
      </c>
    </row>
    <row r="14" spans="2:10" x14ac:dyDescent="0.2">
      <c r="B14" s="91" t="s">
        <v>81</v>
      </c>
      <c r="C14" s="92">
        <v>43647</v>
      </c>
      <c r="D14" s="91" t="s">
        <v>32</v>
      </c>
      <c r="E14" s="91">
        <v>500</v>
      </c>
      <c r="F14" s="91" t="s">
        <v>82</v>
      </c>
      <c r="I14" s="76" t="s">
        <v>38</v>
      </c>
      <c r="J14" s="76">
        <v>3200</v>
      </c>
    </row>
    <row r="15" spans="2:10" x14ac:dyDescent="0.2">
      <c r="B15" s="91" t="s">
        <v>81</v>
      </c>
      <c r="C15" s="92">
        <v>43647</v>
      </c>
      <c r="D15" s="91" t="s">
        <v>31</v>
      </c>
      <c r="E15" s="91">
        <v>450</v>
      </c>
      <c r="F15" s="91" t="s">
        <v>82</v>
      </c>
      <c r="I15" s="76" t="s">
        <v>39</v>
      </c>
      <c r="J15" s="76">
        <v>800</v>
      </c>
    </row>
    <row r="16" spans="2:10" x14ac:dyDescent="0.2">
      <c r="B16" s="91" t="s">
        <v>81</v>
      </c>
      <c r="C16" s="92">
        <v>43647</v>
      </c>
      <c r="D16" s="91" t="s">
        <v>28</v>
      </c>
      <c r="E16" s="91">
        <v>400</v>
      </c>
      <c r="F16" s="91" t="s">
        <v>82</v>
      </c>
      <c r="I16" s="76" t="s">
        <v>76</v>
      </c>
      <c r="J16" s="76">
        <v>2000</v>
      </c>
    </row>
    <row r="17" spans="2:10" x14ac:dyDescent="0.2">
      <c r="B17" s="91" t="s">
        <v>81</v>
      </c>
      <c r="C17" s="92">
        <v>43647</v>
      </c>
      <c r="D17" s="91" t="s">
        <v>43</v>
      </c>
      <c r="E17" s="91">
        <v>400</v>
      </c>
      <c r="F17" s="91" t="s">
        <v>82</v>
      </c>
      <c r="I17" s="76" t="s">
        <v>42</v>
      </c>
      <c r="J17" s="76">
        <v>1600</v>
      </c>
    </row>
    <row r="18" spans="2:10" x14ac:dyDescent="0.2">
      <c r="B18" s="93" t="s">
        <v>84</v>
      </c>
      <c r="C18" s="103">
        <v>43657</v>
      </c>
      <c r="D18" s="104" t="s">
        <v>35</v>
      </c>
      <c r="E18" s="104">
        <v>150</v>
      </c>
      <c r="F18" s="107" t="s">
        <v>83</v>
      </c>
      <c r="I18" s="76" t="s">
        <v>43</v>
      </c>
      <c r="J18" s="76">
        <v>800</v>
      </c>
    </row>
    <row r="19" spans="2:10" x14ac:dyDescent="0.2">
      <c r="B19" s="93" t="s">
        <v>84</v>
      </c>
      <c r="C19" s="103">
        <v>43657</v>
      </c>
      <c r="D19" s="104" t="s">
        <v>39</v>
      </c>
      <c r="E19" s="104">
        <v>800</v>
      </c>
      <c r="F19" s="107" t="s">
        <v>83</v>
      </c>
      <c r="I19" s="76" t="s">
        <v>24</v>
      </c>
      <c r="J19" s="76">
        <v>18200</v>
      </c>
    </row>
    <row r="20" spans="2:10" x14ac:dyDescent="0.2">
      <c r="B20" s="93" t="s">
        <v>84</v>
      </c>
      <c r="C20" s="103">
        <v>43657</v>
      </c>
      <c r="D20" s="104" t="s">
        <v>42</v>
      </c>
      <c r="E20" s="104">
        <v>800</v>
      </c>
      <c r="F20" s="107" t="s">
        <v>83</v>
      </c>
    </row>
    <row r="21" spans="2:10" x14ac:dyDescent="0.2">
      <c r="B21" s="93" t="s">
        <v>84</v>
      </c>
      <c r="C21" s="103">
        <v>43657</v>
      </c>
      <c r="D21" s="104" t="s">
        <v>38</v>
      </c>
      <c r="E21" s="104">
        <v>1500</v>
      </c>
      <c r="F21" s="107" t="s">
        <v>83</v>
      </c>
    </row>
    <row r="22" spans="2:10" x14ac:dyDescent="0.2">
      <c r="B22" s="93" t="s">
        <v>84</v>
      </c>
      <c r="C22" s="103">
        <v>43657</v>
      </c>
      <c r="D22" s="104" t="s">
        <v>76</v>
      </c>
      <c r="E22" s="104"/>
      <c r="F22" s="107" t="s">
        <v>83</v>
      </c>
      <c r="H22" s="109">
        <v>1000</v>
      </c>
    </row>
    <row r="23" spans="2:10" x14ac:dyDescent="0.2">
      <c r="B23" s="93" t="s">
        <v>84</v>
      </c>
      <c r="C23" s="103">
        <v>43657</v>
      </c>
      <c r="D23" s="104" t="s">
        <v>29</v>
      </c>
      <c r="E23" s="104">
        <v>400</v>
      </c>
      <c r="F23" s="107" t="s">
        <v>83</v>
      </c>
    </row>
    <row r="24" spans="2:10" x14ac:dyDescent="0.2">
      <c r="B24" s="93" t="s">
        <v>84</v>
      </c>
      <c r="C24" s="103">
        <v>43657</v>
      </c>
      <c r="D24" s="104" t="s">
        <v>28</v>
      </c>
      <c r="E24" s="104">
        <v>200</v>
      </c>
      <c r="F24" s="107" t="s">
        <v>83</v>
      </c>
    </row>
    <row r="25" spans="2:10" x14ac:dyDescent="0.2">
      <c r="B25" s="93" t="s">
        <v>84</v>
      </c>
      <c r="C25" s="103">
        <v>43657</v>
      </c>
      <c r="D25" s="108" t="s">
        <v>32</v>
      </c>
      <c r="E25" s="104">
        <v>500</v>
      </c>
      <c r="F25" s="107" t="s">
        <v>83</v>
      </c>
    </row>
    <row r="26" spans="2:10" x14ac:dyDescent="0.2">
      <c r="B26" s="76" t="s">
        <v>87</v>
      </c>
      <c r="C26" s="77">
        <v>43663</v>
      </c>
      <c r="D26" s="90" t="s">
        <v>31</v>
      </c>
      <c r="E26" s="76">
        <v>450</v>
      </c>
      <c r="F26" s="100" t="s">
        <v>86</v>
      </c>
    </row>
    <row r="27" spans="2:10" x14ac:dyDescent="0.2">
      <c r="B27" s="76" t="s">
        <v>87</v>
      </c>
      <c r="C27" s="77">
        <v>43663</v>
      </c>
      <c r="D27" s="76" t="s">
        <v>35</v>
      </c>
      <c r="E27" s="76">
        <v>250</v>
      </c>
      <c r="F27" s="100" t="s">
        <v>86</v>
      </c>
    </row>
    <row r="28" spans="2:10" x14ac:dyDescent="0.2">
      <c r="B28" s="76" t="s">
        <v>87</v>
      </c>
      <c r="C28" s="77">
        <v>43663</v>
      </c>
      <c r="D28" s="90" t="s">
        <v>28</v>
      </c>
      <c r="E28" s="76">
        <v>200</v>
      </c>
      <c r="F28" s="100" t="s">
        <v>86</v>
      </c>
    </row>
    <row r="29" spans="2:10" x14ac:dyDescent="0.2">
      <c r="B29" s="76" t="s">
        <v>87</v>
      </c>
      <c r="C29" s="77">
        <v>43663</v>
      </c>
      <c r="D29" s="90" t="s">
        <v>33</v>
      </c>
      <c r="E29" s="76">
        <v>1000</v>
      </c>
      <c r="F29" s="100" t="s">
        <v>86</v>
      </c>
    </row>
    <row r="30" spans="2:10" x14ac:dyDescent="0.2">
      <c r="B30" s="76" t="s">
        <v>87</v>
      </c>
      <c r="C30" s="77">
        <v>43663</v>
      </c>
      <c r="D30" s="90" t="s">
        <v>38</v>
      </c>
      <c r="E30" s="76">
        <v>700</v>
      </c>
      <c r="F30" s="100" t="s">
        <v>86</v>
      </c>
    </row>
    <row r="31" spans="2:10" x14ac:dyDescent="0.2">
      <c r="B31" s="76" t="s">
        <v>87</v>
      </c>
      <c r="C31" s="77">
        <v>43663</v>
      </c>
      <c r="D31" s="90" t="s">
        <v>32</v>
      </c>
      <c r="E31" s="76">
        <v>500</v>
      </c>
      <c r="F31" s="100" t="s">
        <v>86</v>
      </c>
    </row>
    <row r="32" spans="2:10" x14ac:dyDescent="0.2">
      <c r="B32" s="76" t="s">
        <v>85</v>
      </c>
      <c r="C32" s="77">
        <v>43663</v>
      </c>
      <c r="D32" s="90" t="s">
        <v>34</v>
      </c>
      <c r="E32" s="76">
        <v>1000</v>
      </c>
      <c r="F32" s="100" t="s">
        <v>88</v>
      </c>
    </row>
    <row r="33" spans="2:8" x14ac:dyDescent="0.2">
      <c r="B33" s="76" t="s">
        <v>85</v>
      </c>
      <c r="C33" s="77">
        <v>43663</v>
      </c>
      <c r="D33" s="90" t="s">
        <v>76</v>
      </c>
      <c r="E33" s="76"/>
      <c r="F33" s="100" t="s">
        <v>88</v>
      </c>
      <c r="H33" s="109">
        <v>1000</v>
      </c>
    </row>
    <row r="34" spans="2:8" x14ac:dyDescent="0.2">
      <c r="B34" s="76" t="s">
        <v>85</v>
      </c>
      <c r="C34" s="77">
        <v>43663</v>
      </c>
      <c r="D34" s="90" t="s">
        <v>29</v>
      </c>
      <c r="E34" s="76">
        <v>300</v>
      </c>
      <c r="F34" s="100" t="s">
        <v>88</v>
      </c>
    </row>
    <row r="35" spans="2:8" x14ac:dyDescent="0.2">
      <c r="B35" s="76" t="s">
        <v>85</v>
      </c>
      <c r="C35" s="77">
        <v>43663</v>
      </c>
      <c r="D35" s="90" t="s">
        <v>42</v>
      </c>
      <c r="E35" s="76">
        <v>600</v>
      </c>
      <c r="F35" s="100" t="s">
        <v>88</v>
      </c>
    </row>
    <row r="36" spans="2:8" x14ac:dyDescent="0.2">
      <c r="B36" s="76" t="s">
        <v>85</v>
      </c>
      <c r="C36" s="77">
        <v>43663</v>
      </c>
      <c r="D36" s="90" t="s">
        <v>43</v>
      </c>
      <c r="E36" s="76">
        <v>200</v>
      </c>
      <c r="F36" s="100" t="s">
        <v>88</v>
      </c>
    </row>
    <row r="37" spans="2:8" x14ac:dyDescent="0.2">
      <c r="B37" s="76" t="s">
        <v>85</v>
      </c>
      <c r="C37" s="77">
        <v>43663</v>
      </c>
      <c r="D37" s="90" t="s">
        <v>33</v>
      </c>
      <c r="E37" s="76">
        <v>850</v>
      </c>
      <c r="F37" s="100" t="s">
        <v>88</v>
      </c>
    </row>
    <row r="38" spans="2:8" x14ac:dyDescent="0.2">
      <c r="B38" s="76"/>
      <c r="C38" s="77"/>
      <c r="D38" s="90"/>
      <c r="E38" s="76"/>
      <c r="F38" s="100"/>
    </row>
    <row r="39" spans="2:8" x14ac:dyDescent="0.2">
      <c r="B39" s="76"/>
      <c r="C39" s="77"/>
      <c r="D39" s="90"/>
      <c r="E39" s="76"/>
      <c r="F39" s="100"/>
    </row>
    <row r="42" spans="2:8" x14ac:dyDescent="0.2">
      <c r="C42" s="89"/>
    </row>
    <row r="43" spans="2:8" x14ac:dyDescent="0.2">
      <c r="C43" s="89"/>
    </row>
    <row r="45" spans="2:8" x14ac:dyDescent="0.2">
      <c r="B45" s="64"/>
    </row>
    <row r="46" spans="2:8" x14ac:dyDescent="0.2">
      <c r="B46" s="64"/>
    </row>
    <row r="47" spans="2:8" x14ac:dyDescent="0.2">
      <c r="B47" s="71" t="s">
        <v>29</v>
      </c>
    </row>
    <row r="48" spans="2:8" x14ac:dyDescent="0.2">
      <c r="B48" s="71" t="s">
        <v>30</v>
      </c>
    </row>
    <row r="49" spans="2:2" x14ac:dyDescent="0.2">
      <c r="B49" s="71" t="s">
        <v>28</v>
      </c>
    </row>
    <row r="50" spans="2:2" x14ac:dyDescent="0.2">
      <c r="B50" s="71" t="s">
        <v>31</v>
      </c>
    </row>
    <row r="51" spans="2:2" x14ac:dyDescent="0.2">
      <c r="B51" s="71" t="s">
        <v>32</v>
      </c>
    </row>
    <row r="52" spans="2:2" x14ac:dyDescent="0.2">
      <c r="B52" s="71" t="s">
        <v>33</v>
      </c>
    </row>
    <row r="53" spans="2:2" x14ac:dyDescent="0.2">
      <c r="B53" s="71" t="s">
        <v>34</v>
      </c>
    </row>
    <row r="54" spans="2:2" x14ac:dyDescent="0.2">
      <c r="B54" s="71" t="s">
        <v>35</v>
      </c>
    </row>
    <row r="55" spans="2:2" x14ac:dyDescent="0.2">
      <c r="B55" s="71" t="s">
        <v>36</v>
      </c>
    </row>
    <row r="56" spans="2:2" x14ac:dyDescent="0.2">
      <c r="B56" s="71" t="s">
        <v>37</v>
      </c>
    </row>
    <row r="57" spans="2:2" x14ac:dyDescent="0.2">
      <c r="B57" s="71" t="s">
        <v>38</v>
      </c>
    </row>
    <row r="58" spans="2:2" x14ac:dyDescent="0.2">
      <c r="B58" s="71" t="s">
        <v>39</v>
      </c>
    </row>
    <row r="59" spans="2:2" x14ac:dyDescent="0.2">
      <c r="B59" s="71" t="s">
        <v>40</v>
      </c>
    </row>
    <row r="60" spans="2:2" x14ac:dyDescent="0.2">
      <c r="B60" s="71" t="s">
        <v>41</v>
      </c>
    </row>
    <row r="61" spans="2:2" x14ac:dyDescent="0.2">
      <c r="B61" s="63" t="s">
        <v>70</v>
      </c>
    </row>
    <row r="62" spans="2:2" x14ac:dyDescent="0.2">
      <c r="B62" s="71" t="s">
        <v>42</v>
      </c>
    </row>
    <row r="63" spans="2:2" x14ac:dyDescent="0.2">
      <c r="B63" s="71" t="s">
        <v>43</v>
      </c>
    </row>
    <row r="64" spans="2:2" x14ac:dyDescent="0.2">
      <c r="B64" s="71" t="s">
        <v>44</v>
      </c>
    </row>
    <row r="65" spans="2:2" x14ac:dyDescent="0.2">
      <c r="B65" s="94" t="s">
        <v>71</v>
      </c>
    </row>
    <row r="66" spans="2:2" x14ac:dyDescent="0.2">
      <c r="B66" s="102" t="s">
        <v>76</v>
      </c>
    </row>
    <row r="67" spans="2:2" x14ac:dyDescent="0.2">
      <c r="B67" s="64"/>
    </row>
    <row r="68" spans="2:2" x14ac:dyDescent="0.2">
      <c r="B68" s="64"/>
    </row>
    <row r="69" spans="2:2" x14ac:dyDescent="0.2">
      <c r="B69" s="64"/>
    </row>
    <row r="70" spans="2:2" x14ac:dyDescent="0.2">
      <c r="B70" s="64"/>
    </row>
    <row r="71" spans="2:2" x14ac:dyDescent="0.2">
      <c r="B71" s="64"/>
    </row>
    <row r="72" spans="2:2" x14ac:dyDescent="0.2">
      <c r="B72" s="64"/>
    </row>
    <row r="73" spans="2:2" x14ac:dyDescent="0.2">
      <c r="B73" s="64"/>
    </row>
    <row r="74" spans="2:2" x14ac:dyDescent="0.2">
      <c r="B74" s="64"/>
    </row>
    <row r="75" spans="2:2" x14ac:dyDescent="0.2">
      <c r="B75" s="64"/>
    </row>
  </sheetData>
  <autoFilter ref="B3:F37" xr:uid="{00000000-0009-0000-0000-000001000000}"/>
  <dataValidations count="3">
    <dataValidation type="list" allowBlank="1" showInputMessage="1" showErrorMessage="1" sqref="D42:D47" xr:uid="{00000000-0002-0000-0100-000000000000}">
      <formula1>$B$47:$B$64</formula1>
    </dataValidation>
    <dataValidation type="list" allowBlank="1" showInputMessage="1" showErrorMessage="1" sqref="D40" xr:uid="{00000000-0002-0000-0100-000001000000}">
      <formula1>$B$47:$B$65</formula1>
    </dataValidation>
    <dataValidation type="list" allowBlank="1" showInputMessage="1" showErrorMessage="1" sqref="D38:D39" xr:uid="{00000000-0002-0000-0100-000002000000}">
      <formula1>$B$47:$B$66</formula1>
    </dataValidation>
  </dataValidations>
  <pageMargins left="0.51181102362204722" right="0.11811023622047245" top="0.74803149606299213" bottom="0.74803149606299213" header="0.31496062992125984" footer="0.31496062992125984"/>
  <pageSetup paperSize="9" scale="80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pageSetUpPr fitToPage="1"/>
  </sheetPr>
  <dimension ref="A2:M68"/>
  <sheetViews>
    <sheetView showGridLines="0" topLeftCell="A13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9" bestFit="1" customWidth="1"/>
    <col min="10" max="10" width="16.85546875" style="7" customWidth="1"/>
    <col min="11" max="11" width="18.42578125" style="7" bestFit="1" customWidth="1"/>
    <col min="12" max="12" width="16.7109375" style="7" bestFit="1" customWidth="1"/>
    <col min="13" max="13" width="12.7109375" style="7" bestFit="1" customWidth="1"/>
    <col min="14" max="16384" width="11.42578125" style="7"/>
  </cols>
  <sheetData>
    <row r="2" spans="1:13" ht="21.75" customHeight="1" x14ac:dyDescent="0.35">
      <c r="B2" s="494" t="s">
        <v>5</v>
      </c>
      <c r="C2" s="495"/>
      <c r="D2" s="495"/>
      <c r="E2" s="495"/>
      <c r="F2" s="495"/>
      <c r="G2" s="496"/>
      <c r="H2" s="2"/>
    </row>
    <row r="3" spans="1:13" ht="21.95" customHeight="1" x14ac:dyDescent="0.2">
      <c r="B3" s="497" t="s">
        <v>63</v>
      </c>
      <c r="C3" s="498"/>
      <c r="D3" s="498"/>
      <c r="E3" s="498"/>
      <c r="F3" s="498"/>
      <c r="G3" s="499"/>
      <c r="H3" s="1"/>
    </row>
    <row r="4" spans="1:13" ht="21.95" customHeight="1" x14ac:dyDescent="0.35">
      <c r="B4" s="503" t="s">
        <v>0</v>
      </c>
      <c r="C4" s="504"/>
      <c r="D4" s="504"/>
      <c r="E4" s="504"/>
      <c r="F4" s="504"/>
      <c r="G4" s="505"/>
      <c r="H4" s="1"/>
    </row>
    <row r="5" spans="1:13" ht="15.75" customHeight="1" x14ac:dyDescent="0.35">
      <c r="B5" s="500" t="s">
        <v>75</v>
      </c>
      <c r="C5" s="501"/>
      <c r="D5" s="501"/>
      <c r="E5" s="501"/>
      <c r="F5" s="501"/>
      <c r="G5" s="502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8" customFormat="1" ht="18" customHeight="1" x14ac:dyDescent="0.2">
      <c r="A8" s="74" t="s">
        <v>29</v>
      </c>
      <c r="B8" s="17">
        <v>1</v>
      </c>
      <c r="C8" s="47" t="s">
        <v>46</v>
      </c>
      <c r="D8" s="32">
        <v>2.76</v>
      </c>
      <c r="E8" s="18">
        <f>SUMIF('Control-Portezuelo Julio'!$D$3:$D$46,A8,'Control-Portezuelo Julio'!$E$3:$E$46)</f>
        <v>0</v>
      </c>
      <c r="F8" s="17" t="s">
        <v>12</v>
      </c>
      <c r="G8" s="27">
        <f t="shared" ref="G8:G21" si="0">+D8*E8</f>
        <v>0</v>
      </c>
      <c r="I8" s="60"/>
      <c r="K8" s="67"/>
    </row>
    <row r="9" spans="1:13" s="8" customFormat="1" ht="18" customHeight="1" x14ac:dyDescent="0.2">
      <c r="A9" s="74" t="s">
        <v>30</v>
      </c>
      <c r="B9" s="17">
        <v>2</v>
      </c>
      <c r="C9" s="47" t="s">
        <v>47</v>
      </c>
      <c r="D9" s="33">
        <v>2</v>
      </c>
      <c r="E9" s="18">
        <f>SUMIF('Control-Portezuelo Julio'!$D$3:$D$46,A9,'Control-Portezuelo Julio'!$E$3:$E$46)</f>
        <v>0</v>
      </c>
      <c r="F9" s="18" t="s">
        <v>12</v>
      </c>
      <c r="G9" s="35">
        <f t="shared" si="0"/>
        <v>0</v>
      </c>
      <c r="I9" s="60">
        <v>300</v>
      </c>
      <c r="J9" s="58"/>
      <c r="K9"/>
    </row>
    <row r="10" spans="1:13" s="8" customFormat="1" ht="18" customHeight="1" x14ac:dyDescent="0.2">
      <c r="A10" s="74" t="s">
        <v>28</v>
      </c>
      <c r="B10" s="17">
        <v>3</v>
      </c>
      <c r="C10" s="47" t="s">
        <v>49</v>
      </c>
      <c r="D10" s="33">
        <v>3.23</v>
      </c>
      <c r="E10" s="18">
        <f>SUMIF('Control-Portezuelo Julio'!$D$3:$D$46,A10,'Control-Portezuelo Julio'!$E$3:$E$46)</f>
        <v>0</v>
      </c>
      <c r="F10" s="18" t="s">
        <v>12</v>
      </c>
      <c r="G10" s="28">
        <f t="shared" si="0"/>
        <v>0</v>
      </c>
      <c r="I10" s="60"/>
      <c r="J10" s="58"/>
      <c r="K10"/>
      <c r="L10"/>
    </row>
    <row r="11" spans="1:13" s="8" customFormat="1" ht="18" customHeight="1" x14ac:dyDescent="0.2">
      <c r="A11" s="74" t="s">
        <v>31</v>
      </c>
      <c r="B11" s="17">
        <v>4</v>
      </c>
      <c r="C11" s="47" t="s">
        <v>48</v>
      </c>
      <c r="D11" s="33">
        <v>1.84</v>
      </c>
      <c r="E11" s="18">
        <f>SUMIF('Control-Portezuelo Julio'!$D$3:$D$46,A11,'Control-Portezuelo Julio'!$E$3:$E$46)</f>
        <v>0</v>
      </c>
      <c r="F11" s="18" t="s">
        <v>12</v>
      </c>
      <c r="G11" s="28">
        <f t="shared" si="0"/>
        <v>0</v>
      </c>
      <c r="I11" s="60"/>
      <c r="J11" s="58"/>
      <c r="K11"/>
      <c r="L11"/>
      <c r="M11" s="69"/>
    </row>
    <row r="12" spans="1:13" s="8" customFormat="1" ht="18" customHeight="1" x14ac:dyDescent="0.2">
      <c r="A12" s="74" t="s">
        <v>32</v>
      </c>
      <c r="B12" s="17">
        <v>5</v>
      </c>
      <c r="C12" s="47" t="s">
        <v>50</v>
      </c>
      <c r="D12" s="33">
        <v>3.18</v>
      </c>
      <c r="E12" s="18">
        <f>SUMIF('Control-Portezuelo Julio'!$D$3:$D$46,A12,'Control-Portezuelo Julio'!$E$3:$E$46)</f>
        <v>0</v>
      </c>
      <c r="F12" s="18" t="s">
        <v>12</v>
      </c>
      <c r="G12" s="28">
        <f>+D12*E12</f>
        <v>0</v>
      </c>
      <c r="I12" s="60"/>
      <c r="J12" s="58"/>
      <c r="K12"/>
      <c r="L12"/>
      <c r="M12" s="69"/>
    </row>
    <row r="13" spans="1:13" s="8" customFormat="1" ht="18" customHeight="1" x14ac:dyDescent="0.2">
      <c r="A13" s="74" t="s">
        <v>33</v>
      </c>
      <c r="B13" s="17">
        <v>6</v>
      </c>
      <c r="C13" s="47" t="s">
        <v>51</v>
      </c>
      <c r="D13" s="33">
        <v>2.38</v>
      </c>
      <c r="E13" s="18">
        <f>SUMIF('Control-Portezuelo Julio'!$D$3:$D$46,A13,'Control-Portezuelo Julio'!$E$3:$E$46)</f>
        <v>0</v>
      </c>
      <c r="F13" s="18" t="s">
        <v>12</v>
      </c>
      <c r="G13" s="28">
        <f>+D13*E13</f>
        <v>0</v>
      </c>
      <c r="I13" s="60"/>
      <c r="J13" s="58"/>
      <c r="K13"/>
      <c r="L13"/>
      <c r="M13" s="69"/>
    </row>
    <row r="14" spans="1:13" ht="18" customHeight="1" x14ac:dyDescent="0.2">
      <c r="A14" s="74" t="s">
        <v>34</v>
      </c>
      <c r="B14" s="17">
        <v>7</v>
      </c>
      <c r="C14" s="47" t="s">
        <v>52</v>
      </c>
      <c r="D14" s="34">
        <v>5.45</v>
      </c>
      <c r="E14" s="18">
        <f>SUMIF('Control-Portezuelo Julio'!$D$3:$D$46,A14,'Control-Portezuelo Julio'!$E$3:$E$46)</f>
        <v>0</v>
      </c>
      <c r="F14" s="20" t="s">
        <v>12</v>
      </c>
      <c r="G14" s="28">
        <f t="shared" si="0"/>
        <v>0</v>
      </c>
      <c r="J14" s="58"/>
      <c r="K14"/>
      <c r="L14"/>
      <c r="M14" s="69"/>
    </row>
    <row r="15" spans="1:13" s="8" customFormat="1" ht="18" customHeight="1" x14ac:dyDescent="0.2">
      <c r="A15" s="74" t="s">
        <v>35</v>
      </c>
      <c r="B15" s="17">
        <v>8</v>
      </c>
      <c r="C15" s="47" t="s">
        <v>53</v>
      </c>
      <c r="D15" s="33">
        <v>5.98</v>
      </c>
      <c r="E15" s="18">
        <f>SUMIF('Control-Portezuelo Julio'!$D$3:$D$46,A15,'Control-Portezuelo Julio'!$E$3:$E$46)</f>
        <v>0</v>
      </c>
      <c r="F15" s="19" t="s">
        <v>12</v>
      </c>
      <c r="G15" s="28">
        <f t="shared" si="0"/>
        <v>0</v>
      </c>
      <c r="I15" s="60"/>
      <c r="J15" s="58"/>
      <c r="K15"/>
      <c r="L15"/>
      <c r="M15" s="69"/>
    </row>
    <row r="16" spans="1:13" s="8" customFormat="1" ht="18" customHeight="1" x14ac:dyDescent="0.2">
      <c r="A16" s="74" t="s">
        <v>36</v>
      </c>
      <c r="B16" s="17">
        <v>9</v>
      </c>
      <c r="C16" s="47" t="s">
        <v>54</v>
      </c>
      <c r="D16" s="33">
        <v>4.7</v>
      </c>
      <c r="E16" s="18">
        <f>SUMIF('Control-Portezuelo Julio'!$D$3:$D$46,A16,'Control-Portezuelo Julio'!$E$3:$E$46)</f>
        <v>0</v>
      </c>
      <c r="F16" s="19" t="s">
        <v>12</v>
      </c>
      <c r="G16" s="28">
        <f t="shared" si="0"/>
        <v>0</v>
      </c>
      <c r="I16" s="60"/>
      <c r="J16" s="58"/>
      <c r="K16"/>
      <c r="L16"/>
      <c r="M16" s="69"/>
    </row>
    <row r="17" spans="1:13" s="8" customFormat="1" ht="18" customHeight="1" x14ac:dyDescent="0.2">
      <c r="A17" s="74" t="s">
        <v>37</v>
      </c>
      <c r="B17" s="17">
        <v>10</v>
      </c>
      <c r="C17" s="47" t="s">
        <v>55</v>
      </c>
      <c r="D17" s="33">
        <v>2.15</v>
      </c>
      <c r="E17" s="18">
        <f>SUMIF('Control-Portezuelo Julio'!$D$3:$D$46,A17,'Control-Portezuelo Julio'!$E$3:$E$46)</f>
        <v>0</v>
      </c>
      <c r="F17" s="19" t="s">
        <v>12</v>
      </c>
      <c r="G17" s="28">
        <f t="shared" si="0"/>
        <v>0</v>
      </c>
      <c r="I17" s="60"/>
      <c r="J17" s="58"/>
      <c r="K17"/>
      <c r="L17"/>
      <c r="M17" s="69"/>
    </row>
    <row r="18" spans="1:13" s="8" customFormat="1" ht="18" customHeight="1" x14ac:dyDescent="0.2">
      <c r="A18" s="74" t="s">
        <v>38</v>
      </c>
      <c r="B18" s="17">
        <v>11</v>
      </c>
      <c r="C18" s="47" t="s">
        <v>56</v>
      </c>
      <c r="D18" s="33">
        <v>2.41</v>
      </c>
      <c r="E18" s="18">
        <f>SUMIF('Control-Portezuelo Julio'!$D$3:$D$46,A18,'Control-Portezuelo Julio'!$E$3:$E$46)</f>
        <v>0</v>
      </c>
      <c r="F18" s="19" t="s">
        <v>12</v>
      </c>
      <c r="G18" s="28">
        <f t="shared" si="0"/>
        <v>0</v>
      </c>
      <c r="I18" s="60"/>
      <c r="K18"/>
      <c r="L18"/>
      <c r="M18" s="69"/>
    </row>
    <row r="19" spans="1:13" s="8" customFormat="1" ht="18" customHeight="1" x14ac:dyDescent="0.2">
      <c r="A19" s="74" t="s">
        <v>39</v>
      </c>
      <c r="B19" s="17">
        <v>12</v>
      </c>
      <c r="C19" s="47" t="s">
        <v>57</v>
      </c>
      <c r="D19" s="33">
        <v>2.83</v>
      </c>
      <c r="E19" s="18">
        <f>SUMIF('Control-Portezuelo Julio'!$D$3:$D$46,A19,'Control-Portezuelo Julio'!$E$3:$E$46)</f>
        <v>0</v>
      </c>
      <c r="F19" s="19" t="s">
        <v>12</v>
      </c>
      <c r="G19" s="28">
        <f t="shared" si="0"/>
        <v>0</v>
      </c>
      <c r="I19" s="60"/>
      <c r="K19"/>
      <c r="L19"/>
      <c r="M19" s="69"/>
    </row>
    <row r="20" spans="1:13" ht="18" customHeight="1" x14ac:dyDescent="0.2">
      <c r="A20" s="74" t="s">
        <v>40</v>
      </c>
      <c r="B20" s="17">
        <v>13</v>
      </c>
      <c r="C20" s="47" t="s">
        <v>58</v>
      </c>
      <c r="D20" s="33">
        <v>3.46</v>
      </c>
      <c r="E20" s="18">
        <f>SUMIF('Control-Portezuelo Julio'!$D$3:$D$46,A20,'Control-Portezuelo Julio'!$E$3:$E$46)</f>
        <v>0</v>
      </c>
      <c r="F20" s="19" t="s">
        <v>12</v>
      </c>
      <c r="G20" s="28">
        <f t="shared" si="0"/>
        <v>0</v>
      </c>
      <c r="K20"/>
      <c r="L20"/>
      <c r="M20" s="69"/>
    </row>
    <row r="21" spans="1:13" ht="18" customHeight="1" x14ac:dyDescent="0.2">
      <c r="A21" s="74" t="s">
        <v>41</v>
      </c>
      <c r="B21" s="17">
        <v>14</v>
      </c>
      <c r="C21" s="47" t="s">
        <v>59</v>
      </c>
      <c r="D21" s="33">
        <v>2.15</v>
      </c>
      <c r="E21" s="18">
        <f>SUMIF('Control-Portezuelo Julio'!$D$3:$D$46,A21,'Control-Portezuelo Julio'!$E$3:$E$46)</f>
        <v>0</v>
      </c>
      <c r="F21" s="19" t="s">
        <v>12</v>
      </c>
      <c r="G21" s="28">
        <f t="shared" si="0"/>
        <v>0</v>
      </c>
      <c r="K21"/>
      <c r="L21"/>
    </row>
    <row r="22" spans="1:13" ht="18" customHeight="1" x14ac:dyDescent="0.2">
      <c r="A22" s="74" t="s">
        <v>42</v>
      </c>
      <c r="B22" s="17">
        <v>15</v>
      </c>
      <c r="C22" s="47" t="s">
        <v>60</v>
      </c>
      <c r="D22" s="33">
        <v>4.3899999999999997</v>
      </c>
      <c r="E22" s="18">
        <f>SUMIF('Control-Portezuelo Julio'!$D$3:$D$46,A22,'Control-Portezuelo Julio'!$E$3:$E$46)</f>
        <v>0</v>
      </c>
      <c r="F22" s="19" t="s">
        <v>12</v>
      </c>
      <c r="G22" s="28">
        <f>+D22*E22</f>
        <v>0</v>
      </c>
      <c r="K22"/>
      <c r="L22"/>
    </row>
    <row r="23" spans="1:13" ht="18" customHeight="1" x14ac:dyDescent="0.2">
      <c r="A23" s="74" t="s">
        <v>43</v>
      </c>
      <c r="B23" s="17">
        <v>16</v>
      </c>
      <c r="C23" s="47" t="s">
        <v>61</v>
      </c>
      <c r="D23" s="33">
        <v>3.9</v>
      </c>
      <c r="E23" s="18">
        <f>SUMIF('Control-Portezuelo Julio'!$D$3:$D$46,A23,'Control-Portezuelo Julio'!$E$3:$E$46)</f>
        <v>0</v>
      </c>
      <c r="F23" s="19" t="s">
        <v>12</v>
      </c>
      <c r="G23" s="28">
        <f>+D23*E23</f>
        <v>0</v>
      </c>
      <c r="I23" s="59">
        <f>5*7*30</f>
        <v>1050</v>
      </c>
      <c r="K23"/>
      <c r="L23"/>
    </row>
    <row r="24" spans="1:13" ht="18" customHeight="1" x14ac:dyDescent="0.2">
      <c r="A24" s="74" t="s">
        <v>44</v>
      </c>
      <c r="B24" s="50">
        <v>17</v>
      </c>
      <c r="C24" s="51" t="s">
        <v>62</v>
      </c>
      <c r="D24" s="52">
        <v>1.18</v>
      </c>
      <c r="E24" s="73">
        <f>SUMIF('Control-Portezuelo Julio'!$D$3:$D$46,A24,'Control-Portezuelo Julio'!$E$3:$E$46)</f>
        <v>0</v>
      </c>
      <c r="F24" s="53" t="s">
        <v>12</v>
      </c>
      <c r="G24" s="54">
        <f>+D24*E24</f>
        <v>0</v>
      </c>
      <c r="I24" s="61">
        <f>E24/5</f>
        <v>0</v>
      </c>
      <c r="K24"/>
      <c r="L24"/>
    </row>
    <row r="25" spans="1:13" ht="20.100000000000001" customHeight="1" x14ac:dyDescent="0.2">
      <c r="B25" s="23"/>
      <c r="C25" s="21"/>
      <c r="D25" s="493" t="s">
        <v>11</v>
      </c>
      <c r="E25" s="493"/>
      <c r="F25" s="493"/>
      <c r="G25" s="49">
        <f>SUM(G8:G24)</f>
        <v>0</v>
      </c>
      <c r="K25"/>
      <c r="L25"/>
    </row>
    <row r="26" spans="1:13" x14ac:dyDescent="0.2">
      <c r="B26" s="23"/>
      <c r="C26" s="21"/>
      <c r="D26" s="22"/>
      <c r="E26" s="24"/>
      <c r="F26" s="22"/>
      <c r="G26" s="25"/>
      <c r="K26"/>
      <c r="L26"/>
    </row>
    <row r="27" spans="1:13" ht="20.100000000000001" customHeight="1" x14ac:dyDescent="0.2">
      <c r="B27" s="26"/>
      <c r="C27" s="87" t="s">
        <v>18</v>
      </c>
      <c r="D27" s="79">
        <v>1942</v>
      </c>
      <c r="E27" s="80">
        <v>0</v>
      </c>
      <c r="F27" s="50" t="s">
        <v>10</v>
      </c>
      <c r="G27" s="81">
        <f>(D27*E27)</f>
        <v>0</v>
      </c>
      <c r="I27" s="59" t="s">
        <v>26</v>
      </c>
      <c r="K27"/>
      <c r="L27"/>
    </row>
    <row r="28" spans="1:13" ht="20.100000000000001" customHeight="1" x14ac:dyDescent="0.2">
      <c r="B28" s="26"/>
      <c r="C28" s="87" t="s">
        <v>65</v>
      </c>
      <c r="D28" s="82">
        <v>198960</v>
      </c>
      <c r="E28" s="80">
        <v>0</v>
      </c>
      <c r="F28" s="50" t="s">
        <v>10</v>
      </c>
      <c r="G28" s="83">
        <f>D28*E28</f>
        <v>0</v>
      </c>
      <c r="K28"/>
      <c r="L28"/>
    </row>
    <row r="29" spans="1:13" ht="15.75" x14ac:dyDescent="0.25">
      <c r="B29" s="9"/>
      <c r="C29" s="10"/>
      <c r="D29" s="11"/>
      <c r="E29" s="12"/>
      <c r="F29" s="11"/>
      <c r="G29" s="13"/>
      <c r="K29"/>
      <c r="L29"/>
    </row>
    <row r="30" spans="1:13" s="8" customFormat="1" ht="30" customHeight="1" x14ac:dyDescent="0.2">
      <c r="B30" s="492" t="s">
        <v>14</v>
      </c>
      <c r="C30" s="492"/>
      <c r="D30" s="492"/>
      <c r="E30" s="492"/>
      <c r="F30" s="84" t="s">
        <v>8</v>
      </c>
      <c r="G30" s="85">
        <f>G25+G27</f>
        <v>0</v>
      </c>
      <c r="I30" s="60"/>
    </row>
    <row r="31" spans="1:13" s="8" customFormat="1" ht="30" customHeight="1" x14ac:dyDescent="0.2">
      <c r="B31" s="492" t="s">
        <v>15</v>
      </c>
      <c r="C31" s="492"/>
      <c r="D31" s="492"/>
      <c r="E31" s="492"/>
      <c r="F31" s="86" t="s">
        <v>9</v>
      </c>
      <c r="G31" s="88">
        <f>G28</f>
        <v>0</v>
      </c>
      <c r="I31" s="68"/>
      <c r="J31" s="78"/>
    </row>
    <row r="32" spans="1:13" ht="17.100000000000001" customHeight="1" x14ac:dyDescent="0.2">
      <c r="B32" s="29"/>
      <c r="C32" s="30"/>
      <c r="D32" s="30"/>
      <c r="E32" s="30"/>
      <c r="F32" s="31"/>
      <c r="G32" s="36"/>
    </row>
    <row r="33" spans="2:9" ht="17.100000000000001" customHeight="1" x14ac:dyDescent="0.2">
      <c r="B33" s="14"/>
      <c r="C33" s="8"/>
      <c r="D33" s="8"/>
      <c r="E33" s="8"/>
      <c r="G33" s="46"/>
    </row>
    <row r="34" spans="2:9" ht="17.100000000000001" customHeight="1" x14ac:dyDescent="0.2">
      <c r="B34" s="14"/>
      <c r="C34" s="8"/>
      <c r="D34" s="8"/>
      <c r="E34" s="8"/>
      <c r="G34" s="46"/>
    </row>
    <row r="35" spans="2:9" ht="17.100000000000001" customHeight="1" x14ac:dyDescent="0.2">
      <c r="B35" s="14"/>
      <c r="C35" s="8"/>
      <c r="D35" s="8"/>
      <c r="E35" s="8"/>
      <c r="G35" s="46"/>
    </row>
    <row r="36" spans="2:9" ht="17.100000000000001" customHeight="1" x14ac:dyDescent="0.2">
      <c r="B36" s="14"/>
      <c r="C36" s="8"/>
      <c r="D36" s="8"/>
      <c r="E36" s="8"/>
      <c r="G36" s="46"/>
    </row>
    <row r="37" spans="2:9" ht="18" customHeight="1" x14ac:dyDescent="0.2">
      <c r="B37" s="14"/>
      <c r="D37" s="15"/>
      <c r="E37" s="15"/>
      <c r="F37" s="15"/>
      <c r="G37" s="16"/>
    </row>
    <row r="38" spans="2:9" ht="18" customHeight="1" x14ac:dyDescent="0.2">
      <c r="B38" s="14"/>
      <c r="D38" s="15"/>
      <c r="F38" s="15"/>
      <c r="G38" s="16"/>
    </row>
    <row r="39" spans="2:9" ht="18" customHeight="1" x14ac:dyDescent="0.2">
      <c r="B39" s="14"/>
      <c r="C39" s="55" t="s">
        <v>16</v>
      </c>
      <c r="D39" s="6"/>
      <c r="E39" s="489" t="s">
        <v>17</v>
      </c>
      <c r="F39" s="490"/>
      <c r="G39" s="491"/>
    </row>
    <row r="40" spans="2:9" customFormat="1" ht="15" customHeight="1" x14ac:dyDescent="0.25">
      <c r="B40" s="38"/>
      <c r="C40" s="48" t="s">
        <v>69</v>
      </c>
      <c r="D40" s="39"/>
      <c r="E40" s="40" t="s">
        <v>13</v>
      </c>
      <c r="F40" s="40"/>
      <c r="G40" s="41"/>
      <c r="H40" s="37"/>
      <c r="I40" s="59"/>
    </row>
    <row r="41" spans="2:9" x14ac:dyDescent="0.2">
      <c r="B41" s="42"/>
      <c r="C41" s="43"/>
      <c r="D41" s="43"/>
      <c r="E41" s="44"/>
      <c r="F41" s="44"/>
      <c r="G41" s="45"/>
      <c r="H41" s="15"/>
    </row>
    <row r="43" spans="2:9" ht="21.95" customHeight="1" x14ac:dyDescent="0.2"/>
    <row r="44" spans="2:9" ht="21.95" customHeight="1" x14ac:dyDescent="0.2"/>
    <row r="45" spans="2:9" s="71" customFormat="1" ht="21.95" customHeight="1" x14ac:dyDescent="0.2">
      <c r="I45" s="72"/>
    </row>
    <row r="46" spans="2:9" s="71" customFormat="1" ht="7.5" customHeight="1" x14ac:dyDescent="0.2">
      <c r="I46" s="72"/>
    </row>
    <row r="47" spans="2:9" s="71" customFormat="1" x14ac:dyDescent="0.2">
      <c r="I47" s="72"/>
    </row>
    <row r="48" spans="2:9" s="71" customFormat="1" x14ac:dyDescent="0.2">
      <c r="I48" s="72"/>
    </row>
    <row r="49" spans="2:9" s="71" customFormat="1" x14ac:dyDescent="0.2">
      <c r="I49" s="72"/>
    </row>
    <row r="50" spans="2:9" s="71" customFormat="1" ht="21.95" customHeight="1" x14ac:dyDescent="0.2">
      <c r="I50" s="72"/>
    </row>
    <row r="51" spans="2:9" s="71" customFormat="1" ht="21.95" customHeight="1" x14ac:dyDescent="0.2">
      <c r="I51" s="72"/>
    </row>
    <row r="52" spans="2:9" s="71" customFormat="1" ht="21.95" customHeight="1" x14ac:dyDescent="0.2">
      <c r="I52" s="72"/>
    </row>
    <row r="53" spans="2:9" s="71" customFormat="1" ht="21.95" customHeight="1" x14ac:dyDescent="0.2">
      <c r="I53" s="72"/>
    </row>
    <row r="54" spans="2:9" s="71" customFormat="1" ht="21.95" customHeight="1" x14ac:dyDescent="0.2">
      <c r="I54" s="72"/>
    </row>
    <row r="55" spans="2:9" s="71" customFormat="1" ht="23.25" customHeight="1" x14ac:dyDescent="0.2">
      <c r="I55" s="72"/>
    </row>
    <row r="56" spans="2:9" s="71" customFormat="1" x14ac:dyDescent="0.2">
      <c r="I56" s="72"/>
    </row>
    <row r="57" spans="2:9" s="71" customFormat="1" ht="21.95" customHeight="1" x14ac:dyDescent="0.2">
      <c r="I57" s="72"/>
    </row>
    <row r="58" spans="2:9" s="71" customFormat="1" ht="21.95" customHeight="1" x14ac:dyDescent="0.2">
      <c r="I58" s="72"/>
    </row>
    <row r="59" spans="2:9" s="71" customFormat="1" ht="21.95" customHeight="1" x14ac:dyDescent="0.2">
      <c r="I59" s="72"/>
    </row>
    <row r="60" spans="2:9" s="71" customFormat="1" ht="21.95" customHeight="1" x14ac:dyDescent="0.2">
      <c r="I60" s="72"/>
    </row>
    <row r="61" spans="2:9" s="71" customFormat="1" ht="21.95" customHeight="1" x14ac:dyDescent="0.2">
      <c r="I61" s="72"/>
    </row>
    <row r="62" spans="2:9" ht="7.5" customHeight="1" x14ac:dyDescent="0.2">
      <c r="B62" s="71"/>
      <c r="C62" s="71"/>
    </row>
    <row r="63" spans="2:9" ht="18" customHeight="1" x14ac:dyDescent="0.2">
      <c r="B63" s="71"/>
      <c r="C63" s="71"/>
    </row>
    <row r="64" spans="2:9" ht="18" customHeight="1" x14ac:dyDescent="0.2">
      <c r="B64" s="71"/>
      <c r="C64" s="71"/>
    </row>
    <row r="65" ht="18" customHeight="1" x14ac:dyDescent="0.2"/>
    <row r="66" ht="18" customHeight="1" x14ac:dyDescent="0.2"/>
    <row r="67" ht="18" customHeight="1" x14ac:dyDescent="0.2"/>
    <row r="68" ht="18" customHeight="1" x14ac:dyDescent="0.2"/>
  </sheetData>
  <mergeCells count="8">
    <mergeCell ref="B31:E31"/>
    <mergeCell ref="E39:G39"/>
    <mergeCell ref="B2:G2"/>
    <mergeCell ref="B3:G3"/>
    <mergeCell ref="B4:G4"/>
    <mergeCell ref="B5:G5"/>
    <mergeCell ref="D25:F25"/>
    <mergeCell ref="B30:E3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pageSetUpPr fitToPage="1"/>
  </sheetPr>
  <dimension ref="B1:I75"/>
  <sheetViews>
    <sheetView zoomScale="98" zoomScaleNormal="98" workbookViewId="0">
      <selection activeCell="G28" sqref="G28"/>
    </sheetView>
  </sheetViews>
  <sheetFormatPr baseColWidth="10" defaultRowHeight="12.75" x14ac:dyDescent="0.2"/>
  <cols>
    <col min="2" max="2" width="10.140625" style="63" bestFit="1" customWidth="1"/>
    <col min="3" max="3" width="10.85546875" style="63" customWidth="1"/>
    <col min="4" max="4" width="11.7109375" style="63" bestFit="1" customWidth="1"/>
    <col min="5" max="5" width="8" style="63" bestFit="1" customWidth="1"/>
    <col min="6" max="6" width="3.42578125" customWidth="1"/>
    <col min="7" max="7" width="5.42578125" customWidth="1"/>
    <col min="8" max="8" width="18.28515625" bestFit="1" customWidth="1"/>
    <col min="9" max="9" width="17" customWidth="1"/>
  </cols>
  <sheetData>
    <row r="1" spans="2:9" x14ac:dyDescent="0.2">
      <c r="C1" s="63" t="s">
        <v>68</v>
      </c>
    </row>
    <row r="3" spans="2:9" x14ac:dyDescent="0.2">
      <c r="B3" s="62" t="s">
        <v>19</v>
      </c>
      <c r="C3" s="62" t="s">
        <v>20</v>
      </c>
      <c r="D3" s="62" t="s">
        <v>21</v>
      </c>
      <c r="E3" s="62" t="s">
        <v>22</v>
      </c>
    </row>
    <row r="4" spans="2:9" x14ac:dyDescent="0.2">
      <c r="B4" s="65"/>
      <c r="C4" s="66"/>
      <c r="D4" s="65"/>
      <c r="E4" s="65"/>
      <c r="G4" s="64"/>
    </row>
    <row r="5" spans="2:9" x14ac:dyDescent="0.2">
      <c r="B5" s="76"/>
      <c r="C5" s="77"/>
      <c r="D5" s="76"/>
      <c r="E5" s="76"/>
      <c r="G5" s="64"/>
    </row>
    <row r="6" spans="2:9" x14ac:dyDescent="0.2">
      <c r="B6" s="76"/>
      <c r="C6" s="77"/>
      <c r="D6" s="76"/>
      <c r="E6" s="76"/>
      <c r="G6" s="64"/>
      <c r="H6" s="57" t="s">
        <v>23</v>
      </c>
      <c r="I6" t="s">
        <v>25</v>
      </c>
    </row>
    <row r="7" spans="2:9" x14ac:dyDescent="0.2">
      <c r="B7" s="76"/>
      <c r="C7" s="77"/>
      <c r="D7" s="76"/>
      <c r="E7" s="76"/>
      <c r="G7" s="64"/>
      <c r="H7" s="58" t="s">
        <v>27</v>
      </c>
    </row>
    <row r="8" spans="2:9" x14ac:dyDescent="0.2">
      <c r="C8" s="89"/>
      <c r="H8" s="58" t="s">
        <v>24</v>
      </c>
    </row>
    <row r="9" spans="2:9" x14ac:dyDescent="0.2">
      <c r="C9" s="89"/>
    </row>
    <row r="10" spans="2:9" x14ac:dyDescent="0.2">
      <c r="C10" s="89"/>
    </row>
    <row r="11" spans="2:9" x14ac:dyDescent="0.2">
      <c r="C11" s="89"/>
    </row>
    <row r="12" spans="2:9" x14ac:dyDescent="0.2">
      <c r="C12" s="89"/>
    </row>
    <row r="13" spans="2:9" x14ac:dyDescent="0.2">
      <c r="C13" s="89"/>
    </row>
    <row r="14" spans="2:9" x14ac:dyDescent="0.2">
      <c r="C14" s="89"/>
    </row>
    <row r="15" spans="2:9" x14ac:dyDescent="0.2">
      <c r="C15" s="89"/>
    </row>
    <row r="16" spans="2:9" x14ac:dyDescent="0.2">
      <c r="C16" s="89"/>
    </row>
    <row r="17" spans="3:3" x14ac:dyDescent="0.2">
      <c r="C17" s="89"/>
    </row>
    <row r="18" spans="3:3" x14ac:dyDescent="0.2">
      <c r="C18" s="89"/>
    </row>
    <row r="19" spans="3:3" x14ac:dyDescent="0.2">
      <c r="C19" s="89"/>
    </row>
    <row r="20" spans="3:3" x14ac:dyDescent="0.2">
      <c r="C20" s="89"/>
    </row>
    <row r="21" spans="3:3" x14ac:dyDescent="0.2">
      <c r="C21" s="89"/>
    </row>
    <row r="22" spans="3:3" x14ac:dyDescent="0.2">
      <c r="C22" s="89"/>
    </row>
    <row r="23" spans="3:3" x14ac:dyDescent="0.2">
      <c r="C23" s="89"/>
    </row>
    <row r="24" spans="3:3" x14ac:dyDescent="0.2">
      <c r="C24" s="89"/>
    </row>
    <row r="25" spans="3:3" x14ac:dyDescent="0.2">
      <c r="C25" s="89"/>
    </row>
    <row r="26" spans="3:3" x14ac:dyDescent="0.2">
      <c r="C26" s="89"/>
    </row>
    <row r="27" spans="3:3" x14ac:dyDescent="0.2">
      <c r="C27" s="89"/>
    </row>
    <row r="28" spans="3:3" x14ac:dyDescent="0.2">
      <c r="C28" s="89"/>
    </row>
    <row r="29" spans="3:3" x14ac:dyDescent="0.2">
      <c r="C29" s="89"/>
    </row>
    <row r="30" spans="3:3" x14ac:dyDescent="0.2">
      <c r="C30" s="89"/>
    </row>
    <row r="31" spans="3:3" x14ac:dyDescent="0.2">
      <c r="C31" s="89"/>
    </row>
    <row r="32" spans="3:3" x14ac:dyDescent="0.2">
      <c r="C32" s="89"/>
    </row>
    <row r="33" spans="2:3" x14ac:dyDescent="0.2">
      <c r="C33" s="89"/>
    </row>
    <row r="34" spans="2:3" x14ac:dyDescent="0.2">
      <c r="C34" s="89"/>
    </row>
    <row r="35" spans="2:3" x14ac:dyDescent="0.2">
      <c r="C35" s="89"/>
    </row>
    <row r="36" spans="2:3" x14ac:dyDescent="0.2">
      <c r="C36" s="89"/>
    </row>
    <row r="37" spans="2:3" x14ac:dyDescent="0.2">
      <c r="C37" s="89"/>
    </row>
    <row r="38" spans="2:3" x14ac:dyDescent="0.2">
      <c r="C38" s="89"/>
    </row>
    <row r="39" spans="2:3" x14ac:dyDescent="0.2">
      <c r="C39" s="89"/>
    </row>
    <row r="40" spans="2:3" x14ac:dyDescent="0.2">
      <c r="C40" s="89"/>
    </row>
    <row r="41" spans="2:3" x14ac:dyDescent="0.2">
      <c r="C41" s="89"/>
    </row>
    <row r="42" spans="2:3" x14ac:dyDescent="0.2">
      <c r="C42" s="89"/>
    </row>
    <row r="43" spans="2:3" x14ac:dyDescent="0.2">
      <c r="C43" s="89"/>
    </row>
    <row r="45" spans="2:3" x14ac:dyDescent="0.2">
      <c r="B45" s="64"/>
    </row>
    <row r="46" spans="2:3" x14ac:dyDescent="0.2">
      <c r="B46" s="64"/>
    </row>
    <row r="47" spans="2:3" x14ac:dyDescent="0.2">
      <c r="B47" s="71" t="s">
        <v>29</v>
      </c>
    </row>
    <row r="48" spans="2:3" x14ac:dyDescent="0.2">
      <c r="B48" s="71" t="s">
        <v>30</v>
      </c>
    </row>
    <row r="49" spans="2:2" x14ac:dyDescent="0.2">
      <c r="B49" s="71" t="s">
        <v>28</v>
      </c>
    </row>
    <row r="50" spans="2:2" x14ac:dyDescent="0.2">
      <c r="B50" s="71" t="s">
        <v>31</v>
      </c>
    </row>
    <row r="51" spans="2:2" x14ac:dyDescent="0.2">
      <c r="B51" s="71" t="s">
        <v>32</v>
      </c>
    </row>
    <row r="52" spans="2:2" x14ac:dyDescent="0.2">
      <c r="B52" s="71" t="s">
        <v>33</v>
      </c>
    </row>
    <row r="53" spans="2:2" x14ac:dyDescent="0.2">
      <c r="B53" s="71" t="s">
        <v>34</v>
      </c>
    </row>
    <row r="54" spans="2:2" x14ac:dyDescent="0.2">
      <c r="B54" s="71" t="s">
        <v>35</v>
      </c>
    </row>
    <row r="55" spans="2:2" x14ac:dyDescent="0.2">
      <c r="B55" s="71" t="s">
        <v>36</v>
      </c>
    </row>
    <row r="56" spans="2:2" x14ac:dyDescent="0.2">
      <c r="B56" s="71" t="s">
        <v>37</v>
      </c>
    </row>
    <row r="57" spans="2:2" x14ac:dyDescent="0.2">
      <c r="B57" s="71" t="s">
        <v>38</v>
      </c>
    </row>
    <row r="58" spans="2:2" x14ac:dyDescent="0.2">
      <c r="B58" s="71" t="s">
        <v>39</v>
      </c>
    </row>
    <row r="59" spans="2:2" x14ac:dyDescent="0.2">
      <c r="B59" s="71" t="s">
        <v>40</v>
      </c>
    </row>
    <row r="60" spans="2:2" x14ac:dyDescent="0.2">
      <c r="B60" s="71" t="s">
        <v>41</v>
      </c>
    </row>
    <row r="61" spans="2:2" x14ac:dyDescent="0.2">
      <c r="B61" s="71" t="s">
        <v>42</v>
      </c>
    </row>
    <row r="62" spans="2:2" x14ac:dyDescent="0.2">
      <c r="B62" s="71" t="s">
        <v>43</v>
      </c>
    </row>
    <row r="63" spans="2:2" x14ac:dyDescent="0.2">
      <c r="B63" s="71" t="s">
        <v>44</v>
      </c>
    </row>
    <row r="64" spans="2:2" x14ac:dyDescent="0.2">
      <c r="B64" s="75"/>
    </row>
    <row r="65" spans="2:2" x14ac:dyDescent="0.2">
      <c r="B65" s="75"/>
    </row>
    <row r="66" spans="2:2" x14ac:dyDescent="0.2">
      <c r="B66" s="64"/>
    </row>
    <row r="67" spans="2:2" x14ac:dyDescent="0.2">
      <c r="B67" s="64"/>
    </row>
    <row r="68" spans="2:2" x14ac:dyDescent="0.2">
      <c r="B68" s="64"/>
    </row>
    <row r="69" spans="2:2" x14ac:dyDescent="0.2">
      <c r="B69" s="64"/>
    </row>
    <row r="70" spans="2:2" x14ac:dyDescent="0.2">
      <c r="B70" s="64"/>
    </row>
    <row r="71" spans="2:2" x14ac:dyDescent="0.2">
      <c r="B71" s="64"/>
    </row>
    <row r="72" spans="2:2" x14ac:dyDescent="0.2">
      <c r="B72" s="64"/>
    </row>
    <row r="73" spans="2:2" x14ac:dyDescent="0.2">
      <c r="B73" s="64"/>
    </row>
    <row r="74" spans="2:2" x14ac:dyDescent="0.2">
      <c r="B74" s="64"/>
    </row>
    <row r="75" spans="2:2" x14ac:dyDescent="0.2">
      <c r="B75" s="64"/>
    </row>
  </sheetData>
  <dataValidations count="1">
    <dataValidation type="list" allowBlank="1" showInputMessage="1" showErrorMessage="1" sqref="D4:D47" xr:uid="{00000000-0002-0000-0300-000000000000}">
      <formula1>$B$47:$B$63</formula1>
    </dataValidation>
  </dataValidations>
  <pageMargins left="0.70866141732283472" right="0" top="0.74803149606299213" bottom="0.74803149606299213" header="0.31496062992125984" footer="0.31496062992125984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pageSetUpPr fitToPage="1"/>
  </sheetPr>
  <dimension ref="A2:L91"/>
  <sheetViews>
    <sheetView showGridLines="0" topLeftCell="A18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7" customWidth="1"/>
    <col min="2" max="2" width="7.28515625" style="7" customWidth="1"/>
    <col min="3" max="3" width="69.7109375" style="7" bestFit="1" customWidth="1"/>
    <col min="4" max="4" width="17.5703125" style="7" customWidth="1"/>
    <col min="5" max="5" width="12.7109375" style="7" bestFit="1" customWidth="1"/>
    <col min="6" max="6" width="12.5703125" style="7" customWidth="1"/>
    <col min="7" max="7" width="17.140625" style="7" customWidth="1"/>
    <col min="8" max="8" width="2.5703125" style="7" customWidth="1"/>
    <col min="9" max="9" width="12.140625" style="59" bestFit="1" customWidth="1"/>
    <col min="10" max="10" width="16.85546875" style="7" customWidth="1"/>
    <col min="11" max="11" width="12.7109375" style="7" bestFit="1" customWidth="1"/>
    <col min="12" max="16384" width="11.42578125" style="7"/>
  </cols>
  <sheetData>
    <row r="2" spans="1:12" ht="21.75" customHeight="1" x14ac:dyDescent="0.35">
      <c r="B2" s="494" t="s">
        <v>5</v>
      </c>
      <c r="C2" s="495"/>
      <c r="D2" s="495"/>
      <c r="E2" s="495"/>
      <c r="F2" s="495"/>
      <c r="G2" s="496"/>
      <c r="H2" s="2"/>
    </row>
    <row r="3" spans="1:12" ht="21.95" customHeight="1" x14ac:dyDescent="0.2">
      <c r="B3" s="497" t="s">
        <v>66</v>
      </c>
      <c r="C3" s="498"/>
      <c r="D3" s="498"/>
      <c r="E3" s="498"/>
      <c r="F3" s="498"/>
      <c r="G3" s="499"/>
      <c r="H3" s="1"/>
    </row>
    <row r="4" spans="1:12" ht="21.95" customHeight="1" x14ac:dyDescent="0.35">
      <c r="B4" s="503" t="s">
        <v>0</v>
      </c>
      <c r="C4" s="504"/>
      <c r="D4" s="504"/>
      <c r="E4" s="504"/>
      <c r="F4" s="504"/>
      <c r="G4" s="505"/>
      <c r="H4" s="1"/>
    </row>
    <row r="5" spans="1:12" ht="15.75" customHeight="1" x14ac:dyDescent="0.35">
      <c r="B5" s="500" t="s">
        <v>102</v>
      </c>
      <c r="C5" s="501"/>
      <c r="D5" s="501"/>
      <c r="E5" s="501"/>
      <c r="F5" s="501"/>
      <c r="G5" s="502"/>
      <c r="H5" s="1"/>
    </row>
    <row r="6" spans="1:12" ht="6" customHeight="1" x14ac:dyDescent="0.2"/>
    <row r="7" spans="1:12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2" s="8" customFormat="1" ht="18" customHeight="1" x14ac:dyDescent="0.2">
      <c r="A8" s="74" t="s">
        <v>29</v>
      </c>
      <c r="B8" s="17">
        <v>1</v>
      </c>
      <c r="C8" s="47" t="s">
        <v>46</v>
      </c>
      <c r="D8" s="32">
        <f>VLOOKUP(C8,$A$71:$B$89,2,FALSE)</f>
        <v>2.76</v>
      </c>
      <c r="E8" s="18">
        <f>SUMIF('Control-UTE Agosto'!$D$3:$D$46,A8,'Control-UTE Agosto'!$E$3:$E$46)</f>
        <v>400</v>
      </c>
      <c r="F8" s="17" t="s">
        <v>12</v>
      </c>
      <c r="G8" s="27">
        <f t="shared" ref="G8:G23" si="0">+D8*E8</f>
        <v>1104</v>
      </c>
      <c r="I8" s="60"/>
    </row>
    <row r="9" spans="1:12" s="8" customFormat="1" ht="18" customHeight="1" x14ac:dyDescent="0.2">
      <c r="A9" s="74" t="s">
        <v>30</v>
      </c>
      <c r="B9" s="17">
        <v>2</v>
      </c>
      <c r="C9" s="47" t="s">
        <v>47</v>
      </c>
      <c r="D9" s="33">
        <f>VLOOKUP(C9,$A$71:$B$99,2,FALSE)</f>
        <v>2</v>
      </c>
      <c r="E9" s="18">
        <f>SUMIF('Control-UTE Agosto'!$D$3:$D$46,A9,'Control-UTE Agosto'!$E$3:$E$46)</f>
        <v>0</v>
      </c>
      <c r="F9" s="18" t="s">
        <v>12</v>
      </c>
      <c r="G9" s="35">
        <f t="shared" si="0"/>
        <v>0</v>
      </c>
      <c r="I9" s="60">
        <v>300</v>
      </c>
      <c r="J9" s="58"/>
    </row>
    <row r="10" spans="1:12" s="8" customFormat="1" ht="18" customHeight="1" x14ac:dyDescent="0.2">
      <c r="A10" s="74" t="s">
        <v>28</v>
      </c>
      <c r="B10" s="17">
        <v>3</v>
      </c>
      <c r="C10" s="47" t="s">
        <v>49</v>
      </c>
      <c r="D10" s="33">
        <f t="shared" ref="D10:D26" si="1">VLOOKUP(C10,$A$71:$B$99,2,FALSE)</f>
        <v>3.23</v>
      </c>
      <c r="E10" s="18">
        <f>SUMIF('Control-UTE Agosto'!$D$3:$D$46,A10,'Control-UTE Agosto'!$E$3:$E$46)</f>
        <v>800</v>
      </c>
      <c r="F10" s="18" t="s">
        <v>12</v>
      </c>
      <c r="G10" s="28">
        <f t="shared" si="0"/>
        <v>2584</v>
      </c>
      <c r="I10" s="60"/>
      <c r="J10" s="58"/>
      <c r="K10"/>
      <c r="L10"/>
    </row>
    <row r="11" spans="1:12" s="8" customFormat="1" ht="18" customHeight="1" x14ac:dyDescent="0.2">
      <c r="A11" s="74" t="s">
        <v>31</v>
      </c>
      <c r="B11" s="17">
        <v>4</v>
      </c>
      <c r="C11" s="47" t="s">
        <v>48</v>
      </c>
      <c r="D11" s="33">
        <f t="shared" si="1"/>
        <v>1.84</v>
      </c>
      <c r="E11" s="18">
        <f>SUMIF('Control-UTE Agosto'!$D$3:$D$46,A11,'Control-UTE Agosto'!$E$3:$E$46)</f>
        <v>320</v>
      </c>
      <c r="F11" s="18" t="s">
        <v>12</v>
      </c>
      <c r="G11" s="28">
        <f t="shared" si="0"/>
        <v>588.80000000000007</v>
      </c>
      <c r="I11" s="60"/>
      <c r="J11" s="58"/>
      <c r="K11"/>
      <c r="L11"/>
    </row>
    <row r="12" spans="1:12" s="8" customFormat="1" ht="18" customHeight="1" x14ac:dyDescent="0.2">
      <c r="A12" s="74" t="s">
        <v>32</v>
      </c>
      <c r="B12" s="17">
        <v>5</v>
      </c>
      <c r="C12" s="47" t="s">
        <v>50</v>
      </c>
      <c r="D12" s="33">
        <f t="shared" si="1"/>
        <v>3.18</v>
      </c>
      <c r="E12" s="18">
        <f>SUMIF('Control-UTE Agosto'!$D$3:$D$46,A12,'Control-UTE Agosto'!$E$3:$E$46)</f>
        <v>1600</v>
      </c>
      <c r="F12" s="18" t="s">
        <v>12</v>
      </c>
      <c r="G12" s="28">
        <f>+D12*E12</f>
        <v>5088</v>
      </c>
      <c r="I12" s="60"/>
      <c r="J12" s="58"/>
      <c r="K12"/>
      <c r="L12"/>
    </row>
    <row r="13" spans="1:12" s="8" customFormat="1" ht="18" customHeight="1" x14ac:dyDescent="0.2">
      <c r="A13" s="74" t="s">
        <v>33</v>
      </c>
      <c r="B13" s="17">
        <v>6</v>
      </c>
      <c r="C13" s="47" t="s">
        <v>51</v>
      </c>
      <c r="D13" s="33">
        <f t="shared" si="1"/>
        <v>2.38</v>
      </c>
      <c r="E13" s="18">
        <f>SUMIF('Control-UTE Agosto'!$D$3:$D$46,A13,'Control-UTE Agosto'!$E$3:$E$46)</f>
        <v>1500</v>
      </c>
      <c r="F13" s="18" t="s">
        <v>12</v>
      </c>
      <c r="G13" s="28">
        <f>+D13*E13</f>
        <v>3570</v>
      </c>
      <c r="I13" s="60"/>
      <c r="J13" s="58"/>
      <c r="K13"/>
      <c r="L13"/>
    </row>
    <row r="14" spans="1:12" ht="18" customHeight="1" x14ac:dyDescent="0.2">
      <c r="A14" s="74" t="s">
        <v>34</v>
      </c>
      <c r="B14" s="17">
        <v>7</v>
      </c>
      <c r="C14" s="47" t="s">
        <v>52</v>
      </c>
      <c r="D14" s="33">
        <f t="shared" si="1"/>
        <v>5.45</v>
      </c>
      <c r="E14" s="18">
        <f>SUMIF('Control-UTE Agosto'!$D$3:$D$46,A14,'Control-UTE Agosto'!$E$3:$E$46)</f>
        <v>1200</v>
      </c>
      <c r="F14" s="20" t="s">
        <v>12</v>
      </c>
      <c r="G14" s="28">
        <f t="shared" si="0"/>
        <v>6540</v>
      </c>
      <c r="J14" s="58"/>
      <c r="K14"/>
      <c r="L14"/>
    </row>
    <row r="15" spans="1:12" s="8" customFormat="1" ht="18" customHeight="1" x14ac:dyDescent="0.2">
      <c r="A15" s="74" t="s">
        <v>35</v>
      </c>
      <c r="B15" s="17">
        <v>8</v>
      </c>
      <c r="C15" s="47" t="s">
        <v>53</v>
      </c>
      <c r="D15" s="33">
        <f t="shared" si="1"/>
        <v>5.98</v>
      </c>
      <c r="E15" s="18">
        <f>SUMIF('Control-UTE Agosto'!$D$3:$D$46,A15,'Control-UTE Agosto'!$E$3:$E$46)</f>
        <v>1200</v>
      </c>
      <c r="F15" s="19" t="s">
        <v>12</v>
      </c>
      <c r="G15" s="28">
        <f t="shared" si="0"/>
        <v>7176.0000000000009</v>
      </c>
      <c r="I15" s="60"/>
      <c r="J15" s="58"/>
      <c r="K15"/>
      <c r="L15"/>
    </row>
    <row r="16" spans="1:12" s="8" customFormat="1" ht="18" customHeight="1" x14ac:dyDescent="0.2">
      <c r="A16" s="74" t="s">
        <v>70</v>
      </c>
      <c r="B16" s="17">
        <v>9</v>
      </c>
      <c r="C16" s="47" t="s">
        <v>73</v>
      </c>
      <c r="D16" s="33">
        <f t="shared" si="1"/>
        <v>2.2000000000000002</v>
      </c>
      <c r="E16" s="18">
        <f>SUMIF('Control-UTE Agosto'!$D$3:$D$46,A16,'Control-UTE Agosto'!$E$3:$E$46)</f>
        <v>0</v>
      </c>
      <c r="F16" s="19" t="s">
        <v>12</v>
      </c>
      <c r="G16" s="28">
        <f t="shared" si="0"/>
        <v>0</v>
      </c>
      <c r="I16" s="60"/>
      <c r="J16" s="58"/>
      <c r="K16"/>
      <c r="L16"/>
    </row>
    <row r="17" spans="1:12" s="8" customFormat="1" ht="18" customHeight="1" x14ac:dyDescent="0.2">
      <c r="A17" s="74" t="s">
        <v>36</v>
      </c>
      <c r="B17" s="17">
        <v>9</v>
      </c>
      <c r="C17" s="47" t="s">
        <v>54</v>
      </c>
      <c r="D17" s="33">
        <f t="shared" si="1"/>
        <v>4.7</v>
      </c>
      <c r="E17" s="18">
        <f>SUMIF('Control-UTE Agosto'!$D$3:$D$46,A17,'Control-UTE Agosto'!$E$3:$E$46)</f>
        <v>500</v>
      </c>
      <c r="F17" s="19" t="s">
        <v>12</v>
      </c>
      <c r="G17" s="28">
        <f t="shared" si="0"/>
        <v>2350</v>
      </c>
      <c r="I17" s="60"/>
      <c r="J17" s="58"/>
      <c r="K17"/>
      <c r="L17"/>
    </row>
    <row r="18" spans="1:12" s="8" customFormat="1" ht="18" customHeight="1" x14ac:dyDescent="0.2">
      <c r="A18" s="74" t="s">
        <v>37</v>
      </c>
      <c r="B18" s="17">
        <v>10</v>
      </c>
      <c r="C18" s="47" t="s">
        <v>55</v>
      </c>
      <c r="D18" s="33">
        <f t="shared" si="1"/>
        <v>2.15</v>
      </c>
      <c r="E18" s="18">
        <f>SUMIF('Control-UTE Agosto'!$D$3:$D$46,A18,'Control-UTE Agosto'!$E$3:$E$46)</f>
        <v>4000</v>
      </c>
      <c r="F18" s="19" t="s">
        <v>12</v>
      </c>
      <c r="G18" s="28">
        <f t="shared" si="0"/>
        <v>8600</v>
      </c>
      <c r="I18" s="60"/>
      <c r="K18"/>
      <c r="L18"/>
    </row>
    <row r="19" spans="1:12" s="8" customFormat="1" ht="18" customHeight="1" x14ac:dyDescent="0.2">
      <c r="A19" s="74" t="s">
        <v>38</v>
      </c>
      <c r="B19" s="17">
        <v>11</v>
      </c>
      <c r="C19" s="47" t="s">
        <v>56</v>
      </c>
      <c r="D19" s="33">
        <f t="shared" si="1"/>
        <v>2.41</v>
      </c>
      <c r="E19" s="18">
        <f>SUMIF('Control-UTE Agosto'!$D$3:$D$46,A19,'Control-UTE Agosto'!$E$3:$E$46)</f>
        <v>3500</v>
      </c>
      <c r="F19" s="19" t="s">
        <v>12</v>
      </c>
      <c r="G19" s="28">
        <f t="shared" si="0"/>
        <v>8435</v>
      </c>
      <c r="I19" s="60"/>
      <c r="K19"/>
      <c r="L19"/>
    </row>
    <row r="20" spans="1:12" ht="18" customHeight="1" x14ac:dyDescent="0.2">
      <c r="A20" s="74" t="s">
        <v>39</v>
      </c>
      <c r="B20" s="17">
        <v>12</v>
      </c>
      <c r="C20" s="47" t="s">
        <v>57</v>
      </c>
      <c r="D20" s="33">
        <f t="shared" si="1"/>
        <v>2.83</v>
      </c>
      <c r="E20" s="18">
        <f>SUMIF('Control-UTE Agosto'!$D$3:$D$46,A20,'Control-UTE Agosto'!$E$3:$E$46)</f>
        <v>1000</v>
      </c>
      <c r="F20" s="19" t="s">
        <v>12</v>
      </c>
      <c r="G20" s="28">
        <f t="shared" si="0"/>
        <v>2830</v>
      </c>
      <c r="K20"/>
      <c r="L20"/>
    </row>
    <row r="21" spans="1:12" ht="18" customHeight="1" x14ac:dyDescent="0.2">
      <c r="A21" s="74" t="s">
        <v>78</v>
      </c>
      <c r="B21" s="17">
        <v>13</v>
      </c>
      <c r="C21" s="47" t="s">
        <v>77</v>
      </c>
      <c r="D21" s="33">
        <f t="shared" si="1"/>
        <v>6.49</v>
      </c>
      <c r="E21" s="18">
        <f>SUMIF('Control-UTE Agosto'!$D$3:$D$46,A21,'Control-UTE Agosto'!$E$3:$E$46)</f>
        <v>2000</v>
      </c>
      <c r="F21" s="19" t="s">
        <v>12</v>
      </c>
      <c r="G21" s="28">
        <f t="shared" si="0"/>
        <v>12980</v>
      </c>
      <c r="K21"/>
      <c r="L21"/>
    </row>
    <row r="22" spans="1:12" ht="18" customHeight="1" x14ac:dyDescent="0.2">
      <c r="A22" s="74" t="s">
        <v>40</v>
      </c>
      <c r="B22" s="17">
        <v>14</v>
      </c>
      <c r="C22" s="47" t="s">
        <v>58</v>
      </c>
      <c r="D22" s="33">
        <f t="shared" si="1"/>
        <v>3.46</v>
      </c>
      <c r="E22" s="18">
        <f>SUMIF('Control-UTE Agosto'!$D$3:$D$46,A22,'Control-UTE Agosto'!$E$3:$E$46)</f>
        <v>0</v>
      </c>
      <c r="F22" s="19" t="s">
        <v>12</v>
      </c>
      <c r="G22" s="28">
        <f t="shared" si="0"/>
        <v>0</v>
      </c>
      <c r="K22"/>
      <c r="L22"/>
    </row>
    <row r="23" spans="1:12" ht="18" customHeight="1" x14ac:dyDescent="0.2">
      <c r="A23" s="74" t="s">
        <v>41</v>
      </c>
      <c r="B23" s="17">
        <v>15</v>
      </c>
      <c r="C23" s="47" t="s">
        <v>59</v>
      </c>
      <c r="D23" s="33">
        <f t="shared" si="1"/>
        <v>2.15</v>
      </c>
      <c r="E23" s="18">
        <f>SUMIF('Control-UTE Agosto'!$D$3:$D$46,A23,'Control-UTE Agosto'!$E$3:$E$46)</f>
        <v>0</v>
      </c>
      <c r="F23" s="19" t="s">
        <v>12</v>
      </c>
      <c r="G23" s="28">
        <f t="shared" si="0"/>
        <v>0</v>
      </c>
      <c r="I23" s="59">
        <f>5*7*30</f>
        <v>1050</v>
      </c>
      <c r="K23"/>
      <c r="L23"/>
    </row>
    <row r="24" spans="1:12" ht="18" customHeight="1" x14ac:dyDescent="0.2">
      <c r="A24" s="74" t="s">
        <v>42</v>
      </c>
      <c r="B24" s="17">
        <v>16</v>
      </c>
      <c r="C24" s="47" t="s">
        <v>60</v>
      </c>
      <c r="D24" s="33">
        <f t="shared" si="1"/>
        <v>4.3899999999999997</v>
      </c>
      <c r="E24" s="18">
        <f>SUMIF('Control-UTE Agosto'!$D$3:$D$46,A24,'Control-UTE Agosto'!$E$3:$E$46)</f>
        <v>1500</v>
      </c>
      <c r="F24" s="19" t="s">
        <v>12</v>
      </c>
      <c r="G24" s="28">
        <f>+D24*E24</f>
        <v>6584.9999999999991</v>
      </c>
      <c r="I24" s="61">
        <f>E25/5</f>
        <v>40</v>
      </c>
      <c r="K24"/>
      <c r="L24"/>
    </row>
    <row r="25" spans="1:12" ht="18" customHeight="1" x14ac:dyDescent="0.2">
      <c r="A25" s="74" t="s">
        <v>43</v>
      </c>
      <c r="B25" s="17">
        <v>17</v>
      </c>
      <c r="C25" s="47" t="s">
        <v>61</v>
      </c>
      <c r="D25" s="33">
        <f t="shared" si="1"/>
        <v>3.9</v>
      </c>
      <c r="E25" s="18">
        <f>SUMIF('Control-UTE Agosto'!$D$3:$D$46,A25,'Control-UTE Agosto'!$E$3:$E$46)</f>
        <v>200</v>
      </c>
      <c r="F25" s="19" t="s">
        <v>12</v>
      </c>
      <c r="G25" s="28">
        <f>+D25*E25</f>
        <v>780</v>
      </c>
      <c r="I25" s="61">
        <f>E26/5</f>
        <v>0</v>
      </c>
      <c r="K25"/>
      <c r="L25"/>
    </row>
    <row r="26" spans="1:12" ht="18" customHeight="1" x14ac:dyDescent="0.2">
      <c r="A26" s="74" t="s">
        <v>44</v>
      </c>
      <c r="B26" s="17">
        <v>18</v>
      </c>
      <c r="C26" s="47" t="s">
        <v>62</v>
      </c>
      <c r="D26" s="33">
        <f t="shared" si="1"/>
        <v>1.18</v>
      </c>
      <c r="E26" s="18">
        <f>SUMIF('Control-UTE Agosto'!$D$3:$D$46,A26,'Control-UTE Agosto'!$E$3:$E$46)</f>
        <v>0</v>
      </c>
      <c r="F26" s="19" t="s">
        <v>12</v>
      </c>
      <c r="G26" s="28">
        <f>+D26*E26</f>
        <v>0</v>
      </c>
      <c r="I26" s="61">
        <f>E27/5</f>
        <v>0</v>
      </c>
      <c r="K26"/>
      <c r="L26"/>
    </row>
    <row r="27" spans="1:12" ht="18" customHeight="1" x14ac:dyDescent="0.2">
      <c r="A27" s="74" t="s">
        <v>71</v>
      </c>
      <c r="B27" s="126">
        <v>19</v>
      </c>
      <c r="C27" s="127" t="s">
        <v>72</v>
      </c>
      <c r="D27" s="128">
        <f>VLOOKUP(C27,$A$71:$B$89,2,FALSE)</f>
        <v>4.5</v>
      </c>
      <c r="E27" s="129">
        <f>SUMIF('Control-UTE Agosto'!$D$3:$D$46,A27,'Control-UTE Agosto'!$E$3:$E$46)</f>
        <v>0</v>
      </c>
      <c r="F27" s="130" t="s">
        <v>12</v>
      </c>
      <c r="G27" s="131">
        <f>+D27*E27</f>
        <v>0</v>
      </c>
      <c r="I27" s="61"/>
    </row>
    <row r="28" spans="1:12" ht="18" customHeight="1" x14ac:dyDescent="0.2">
      <c r="A28" s="74" t="s">
        <v>90</v>
      </c>
      <c r="B28" s="132">
        <v>20</v>
      </c>
      <c r="C28" s="133" t="s">
        <v>101</v>
      </c>
      <c r="D28" s="134">
        <f>VLOOKUP(C28,$A$71:$B$99,2,FALSE)</f>
        <v>4.4000000000000004</v>
      </c>
      <c r="E28" s="132">
        <f>SUMIF('Control-UTE Agosto'!$D$3:$D$46,A28,'Control-UTE Agosto'!$E$3:$E$46)</f>
        <v>1600</v>
      </c>
      <c r="F28" s="135" t="s">
        <v>12</v>
      </c>
      <c r="G28" s="136">
        <f>+D28*E28</f>
        <v>7040.0000000000009</v>
      </c>
      <c r="I28" s="125"/>
    </row>
    <row r="29" spans="1:12" ht="16.5" customHeight="1" x14ac:dyDescent="0.2">
      <c r="B29" s="23"/>
      <c r="C29" s="21"/>
      <c r="D29" s="493" t="s">
        <v>11</v>
      </c>
      <c r="E29" s="493"/>
      <c r="F29" s="493"/>
      <c r="G29" s="49">
        <f>SUM(G8:G28)</f>
        <v>76250.8</v>
      </c>
    </row>
    <row r="30" spans="1:12" ht="20.100000000000001" customHeight="1" x14ac:dyDescent="0.2">
      <c r="B30" s="23"/>
      <c r="C30" s="21"/>
      <c r="D30" s="22"/>
      <c r="E30" s="24"/>
      <c r="F30" s="22"/>
      <c r="G30" s="25"/>
      <c r="I30" s="59" t="s">
        <v>26</v>
      </c>
    </row>
    <row r="31" spans="1:12" ht="20.100000000000001" customHeight="1" x14ac:dyDescent="0.2">
      <c r="B31" s="26"/>
      <c r="C31" s="56" t="s">
        <v>18</v>
      </c>
      <c r="D31" s="79">
        <v>1942</v>
      </c>
      <c r="E31" s="80">
        <v>1</v>
      </c>
      <c r="F31" s="50" t="s">
        <v>10</v>
      </c>
      <c r="G31" s="81">
        <f>(D31*E31)</f>
        <v>1942</v>
      </c>
    </row>
    <row r="32" spans="1:12" ht="24" customHeight="1" x14ac:dyDescent="0.2">
      <c r="B32" s="26"/>
      <c r="C32" s="56" t="s">
        <v>64</v>
      </c>
      <c r="D32" s="95">
        <v>247333.77581853495</v>
      </c>
      <c r="E32" s="80">
        <v>1</v>
      </c>
      <c r="F32" s="50" t="s">
        <v>10</v>
      </c>
      <c r="G32" s="83">
        <f>D32*E32</f>
        <v>247333.77581853495</v>
      </c>
    </row>
    <row r="33" spans="1:10" s="8" customFormat="1" ht="30" customHeight="1" x14ac:dyDescent="0.25">
      <c r="A33" s="7"/>
      <c r="B33" s="9"/>
      <c r="C33" s="10"/>
      <c r="D33" s="11"/>
      <c r="E33" s="12"/>
      <c r="F33" s="11"/>
      <c r="G33" s="13"/>
      <c r="I33" s="60"/>
    </row>
    <row r="34" spans="1:10" s="8" customFormat="1" ht="30" customHeight="1" x14ac:dyDescent="0.2">
      <c r="B34" s="492" t="s">
        <v>14</v>
      </c>
      <c r="C34" s="492"/>
      <c r="D34" s="492"/>
      <c r="E34" s="492"/>
      <c r="F34" s="84" t="s">
        <v>8</v>
      </c>
      <c r="G34" s="85">
        <f>G29+G31</f>
        <v>78192.800000000003</v>
      </c>
      <c r="I34" s="68"/>
      <c r="J34" s="78"/>
    </row>
    <row r="35" spans="1:10" ht="17.100000000000001" customHeight="1" x14ac:dyDescent="0.2">
      <c r="A35" s="8"/>
      <c r="B35" s="492" t="s">
        <v>15</v>
      </c>
      <c r="C35" s="492"/>
      <c r="D35" s="492"/>
      <c r="E35" s="492"/>
      <c r="F35" s="86" t="s">
        <v>9</v>
      </c>
      <c r="G35" s="96">
        <f>G32</f>
        <v>247333.77581853495</v>
      </c>
    </row>
    <row r="36" spans="1:10" ht="17.100000000000001" customHeight="1" x14ac:dyDescent="0.2">
      <c r="B36" s="29"/>
      <c r="C36" s="30"/>
      <c r="D36" s="30"/>
      <c r="E36" s="30"/>
      <c r="F36" s="31"/>
      <c r="G36" s="36"/>
    </row>
    <row r="37" spans="1:10" ht="17.100000000000001" customHeight="1" x14ac:dyDescent="0.2">
      <c r="B37" s="14"/>
      <c r="C37" s="8"/>
      <c r="D37" s="8"/>
      <c r="E37" s="8"/>
      <c r="G37" s="46"/>
    </row>
    <row r="38" spans="1:10" ht="17.100000000000001" customHeight="1" x14ac:dyDescent="0.2">
      <c r="B38" s="14"/>
      <c r="C38" s="8"/>
      <c r="D38" s="8"/>
      <c r="E38" s="8"/>
      <c r="G38" s="46"/>
    </row>
    <row r="39" spans="1:10" ht="17.100000000000001" customHeight="1" x14ac:dyDescent="0.2">
      <c r="B39" s="14"/>
      <c r="C39" s="8"/>
      <c r="D39" s="8"/>
      <c r="E39" s="8"/>
      <c r="G39" s="46"/>
    </row>
    <row r="40" spans="1:10" ht="18" customHeight="1" x14ac:dyDescent="0.2">
      <c r="B40" s="14"/>
      <c r="C40" s="8"/>
      <c r="D40" s="8"/>
      <c r="E40" s="8"/>
      <c r="G40" s="46"/>
    </row>
    <row r="41" spans="1:10" ht="18" customHeight="1" x14ac:dyDescent="0.2">
      <c r="B41" s="14"/>
      <c r="D41" s="15"/>
      <c r="E41" s="15"/>
      <c r="F41" s="15"/>
      <c r="G41" s="16"/>
    </row>
    <row r="42" spans="1:10" ht="18" customHeight="1" x14ac:dyDescent="0.2">
      <c r="B42" s="14"/>
      <c r="D42" s="15"/>
      <c r="F42" s="15"/>
      <c r="G42" s="16"/>
    </row>
    <row r="43" spans="1:10" customFormat="1" ht="15" customHeight="1" x14ac:dyDescent="0.2">
      <c r="A43" s="7"/>
      <c r="B43" s="14"/>
      <c r="C43" s="55" t="s">
        <v>16</v>
      </c>
      <c r="D43" s="6"/>
      <c r="E43" s="489" t="s">
        <v>17</v>
      </c>
      <c r="F43" s="490"/>
      <c r="G43" s="491"/>
      <c r="H43" s="37"/>
      <c r="I43" s="59"/>
    </row>
    <row r="44" spans="1:10" ht="15.75" x14ac:dyDescent="0.25">
      <c r="A44"/>
      <c r="B44" s="38"/>
      <c r="C44" s="48" t="s">
        <v>69</v>
      </c>
      <c r="D44" s="39"/>
      <c r="E44" s="40" t="s">
        <v>13</v>
      </c>
      <c r="F44" s="40"/>
      <c r="G44" s="41"/>
      <c r="H44" s="15"/>
    </row>
    <row r="45" spans="1:10" x14ac:dyDescent="0.2">
      <c r="B45" s="42"/>
      <c r="C45" s="43"/>
      <c r="D45" s="43"/>
      <c r="E45" s="44"/>
      <c r="F45" s="44"/>
      <c r="G45" s="45"/>
    </row>
    <row r="46" spans="1:10" ht="21.95" customHeight="1" x14ac:dyDescent="0.2"/>
    <row r="47" spans="1:10" ht="21.95" customHeight="1" x14ac:dyDescent="0.2"/>
    <row r="48" spans="1:10" s="71" customFormat="1" ht="21.95" customHeight="1" x14ac:dyDescent="0.2">
      <c r="A48" s="7"/>
      <c r="B48" s="7"/>
      <c r="C48" s="7"/>
      <c r="D48" s="7"/>
      <c r="E48" s="7"/>
      <c r="F48" s="7"/>
      <c r="G48" s="7"/>
      <c r="I48" s="72"/>
    </row>
    <row r="49" spans="9:9" s="71" customFormat="1" ht="7.5" customHeight="1" x14ac:dyDescent="0.2">
      <c r="I49" s="72"/>
    </row>
    <row r="50" spans="9:9" s="71" customFormat="1" x14ac:dyDescent="0.2">
      <c r="I50" s="72"/>
    </row>
    <row r="51" spans="9:9" s="71" customFormat="1" x14ac:dyDescent="0.2">
      <c r="I51" s="72"/>
    </row>
    <row r="52" spans="9:9" s="71" customFormat="1" x14ac:dyDescent="0.2">
      <c r="I52" s="72"/>
    </row>
    <row r="53" spans="9:9" s="71" customFormat="1" ht="21.95" customHeight="1" x14ac:dyDescent="0.2">
      <c r="I53" s="72"/>
    </row>
    <row r="54" spans="9:9" s="71" customFormat="1" ht="21.95" customHeight="1" x14ac:dyDescent="0.2">
      <c r="I54" s="72"/>
    </row>
    <row r="55" spans="9:9" s="71" customFormat="1" ht="21.95" customHeight="1" x14ac:dyDescent="0.2">
      <c r="I55" s="72"/>
    </row>
    <row r="56" spans="9:9" s="71" customFormat="1" ht="21.95" customHeight="1" x14ac:dyDescent="0.2">
      <c r="I56" s="72"/>
    </row>
    <row r="57" spans="9:9" s="71" customFormat="1" ht="21.95" customHeight="1" x14ac:dyDescent="0.2">
      <c r="I57" s="72"/>
    </row>
    <row r="58" spans="9:9" s="71" customFormat="1" ht="23.25" customHeight="1" x14ac:dyDescent="0.2">
      <c r="I58" s="72"/>
    </row>
    <row r="59" spans="9:9" s="71" customFormat="1" x14ac:dyDescent="0.2">
      <c r="I59" s="72"/>
    </row>
    <row r="60" spans="9:9" s="71" customFormat="1" ht="21.95" customHeight="1" x14ac:dyDescent="0.2">
      <c r="I60" s="72"/>
    </row>
    <row r="61" spans="9:9" s="71" customFormat="1" ht="21.95" customHeight="1" x14ac:dyDescent="0.2">
      <c r="I61" s="72"/>
    </row>
    <row r="62" spans="9:9" s="71" customFormat="1" ht="21.95" customHeight="1" x14ac:dyDescent="0.2">
      <c r="I62" s="72"/>
    </row>
    <row r="63" spans="9:9" s="71" customFormat="1" ht="21.95" customHeight="1" x14ac:dyDescent="0.2">
      <c r="I63" s="72"/>
    </row>
    <row r="64" spans="9:9" s="71" customFormat="1" ht="21.95" customHeight="1" x14ac:dyDescent="0.2">
      <c r="I64" s="72"/>
    </row>
    <row r="65" spans="1:7" ht="7.5" customHeight="1" x14ac:dyDescent="0.2">
      <c r="A65" s="71"/>
      <c r="B65" s="71"/>
      <c r="C65" s="71"/>
      <c r="D65" s="71"/>
      <c r="E65" s="71"/>
      <c r="F65" s="71"/>
      <c r="G65" s="71"/>
    </row>
    <row r="66" spans="1:7" ht="18" customHeight="1" x14ac:dyDescent="0.2">
      <c r="B66" s="71"/>
      <c r="C66" s="71"/>
    </row>
    <row r="67" spans="1:7" ht="18" customHeight="1" x14ac:dyDescent="0.2">
      <c r="B67" s="71"/>
      <c r="C67" s="71"/>
    </row>
    <row r="68" spans="1:7" ht="18" customHeight="1" x14ac:dyDescent="0.2">
      <c r="B68" s="71"/>
      <c r="C68" s="71"/>
    </row>
    <row r="69" spans="1:7" ht="18" customHeight="1" x14ac:dyDescent="0.2"/>
    <row r="70" spans="1:7" ht="18" customHeight="1" x14ac:dyDescent="0.2"/>
    <row r="71" spans="1:7" ht="18" customHeight="1" x14ac:dyDescent="0.2">
      <c r="A71" s="7" t="s">
        <v>46</v>
      </c>
      <c r="B71" s="7">
        <v>2.76</v>
      </c>
    </row>
    <row r="72" spans="1:7" x14ac:dyDescent="0.2">
      <c r="A72" s="7" t="s">
        <v>47</v>
      </c>
      <c r="B72" s="7">
        <v>2</v>
      </c>
    </row>
    <row r="73" spans="1:7" x14ac:dyDescent="0.2">
      <c r="A73" s="7" t="s">
        <v>49</v>
      </c>
      <c r="B73" s="7">
        <v>3.23</v>
      </c>
    </row>
    <row r="74" spans="1:7" x14ac:dyDescent="0.2">
      <c r="A74" s="7" t="s">
        <v>48</v>
      </c>
      <c r="B74" s="7">
        <v>1.84</v>
      </c>
    </row>
    <row r="75" spans="1:7" x14ac:dyDescent="0.2">
      <c r="A75" s="7" t="s">
        <v>50</v>
      </c>
      <c r="B75" s="7">
        <v>3.18</v>
      </c>
    </row>
    <row r="76" spans="1:7" x14ac:dyDescent="0.2">
      <c r="A76" s="7" t="s">
        <v>51</v>
      </c>
      <c r="B76" s="7">
        <v>2.38</v>
      </c>
    </row>
    <row r="77" spans="1:7" x14ac:dyDescent="0.2">
      <c r="A77" s="7" t="s">
        <v>52</v>
      </c>
      <c r="B77" s="7">
        <v>5.45</v>
      </c>
    </row>
    <row r="78" spans="1:7" x14ac:dyDescent="0.2">
      <c r="A78" s="7" t="s">
        <v>53</v>
      </c>
      <c r="B78" s="7">
        <v>5.98</v>
      </c>
    </row>
    <row r="79" spans="1:7" x14ac:dyDescent="0.2">
      <c r="A79" s="7" t="s">
        <v>73</v>
      </c>
      <c r="B79" s="7">
        <v>2.2000000000000002</v>
      </c>
    </row>
    <row r="80" spans="1:7" x14ac:dyDescent="0.2">
      <c r="A80" s="7" t="s">
        <v>54</v>
      </c>
      <c r="B80" s="7">
        <v>4.7</v>
      </c>
    </row>
    <row r="81" spans="1:2" x14ac:dyDescent="0.2">
      <c r="A81" s="7" t="s">
        <v>55</v>
      </c>
      <c r="B81" s="7">
        <v>2.15</v>
      </c>
    </row>
    <row r="82" spans="1:2" x14ac:dyDescent="0.2">
      <c r="A82" s="7" t="s">
        <v>56</v>
      </c>
      <c r="B82" s="7">
        <v>2.41</v>
      </c>
    </row>
    <row r="83" spans="1:2" x14ac:dyDescent="0.2">
      <c r="A83" s="7" t="s">
        <v>57</v>
      </c>
      <c r="B83" s="7">
        <v>2.83</v>
      </c>
    </row>
    <row r="84" spans="1:2" x14ac:dyDescent="0.2">
      <c r="A84" s="7" t="s">
        <v>58</v>
      </c>
      <c r="B84" s="7">
        <v>3.46</v>
      </c>
    </row>
    <row r="85" spans="1:2" x14ac:dyDescent="0.2">
      <c r="A85" s="7" t="s">
        <v>59</v>
      </c>
      <c r="B85" s="7">
        <v>2.15</v>
      </c>
    </row>
    <row r="86" spans="1:2" x14ac:dyDescent="0.2">
      <c r="A86" s="7" t="s">
        <v>60</v>
      </c>
      <c r="B86" s="7">
        <v>4.3899999999999997</v>
      </c>
    </row>
    <row r="87" spans="1:2" x14ac:dyDescent="0.2">
      <c r="A87" s="7" t="s">
        <v>61</v>
      </c>
      <c r="B87" s="7">
        <v>3.9</v>
      </c>
    </row>
    <row r="88" spans="1:2" x14ac:dyDescent="0.2">
      <c r="A88" s="7" t="s">
        <v>62</v>
      </c>
      <c r="B88" s="7">
        <v>1.18</v>
      </c>
    </row>
    <row r="89" spans="1:2" x14ac:dyDescent="0.2">
      <c r="A89" s="7" t="s">
        <v>72</v>
      </c>
      <c r="B89" s="7">
        <v>4.5</v>
      </c>
    </row>
    <row r="90" spans="1:2" x14ac:dyDescent="0.2">
      <c r="A90" s="7" t="s">
        <v>77</v>
      </c>
      <c r="B90" s="71">
        <v>6.49</v>
      </c>
    </row>
    <row r="91" spans="1:2" x14ac:dyDescent="0.2">
      <c r="A91" s="7" t="s">
        <v>101</v>
      </c>
      <c r="B91" s="71">
        <v>4.4000000000000004</v>
      </c>
    </row>
  </sheetData>
  <mergeCells count="8">
    <mergeCell ref="B35:E35"/>
    <mergeCell ref="E43:G43"/>
    <mergeCell ref="B2:G2"/>
    <mergeCell ref="B3:G3"/>
    <mergeCell ref="B4:G4"/>
    <mergeCell ref="B5:G5"/>
    <mergeCell ref="D29:F29"/>
    <mergeCell ref="B34:E3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B1:J75"/>
  <sheetViews>
    <sheetView topLeftCell="B1" zoomScale="98" zoomScaleNormal="98" workbookViewId="0">
      <selection activeCell="G28" sqref="G28"/>
    </sheetView>
  </sheetViews>
  <sheetFormatPr baseColWidth="10" defaultRowHeight="12.75" x14ac:dyDescent="0.2"/>
  <cols>
    <col min="2" max="2" width="13" style="63" bestFit="1" customWidth="1"/>
    <col min="3" max="3" width="12" style="63" bestFit="1" customWidth="1"/>
    <col min="4" max="4" width="16.28515625" style="63" bestFit="1" customWidth="1"/>
    <col min="5" max="5" width="12.7109375" style="63" bestFit="1" customWidth="1"/>
    <col min="6" max="6" width="20.42578125" style="99" customWidth="1"/>
    <col min="7" max="7" width="6" customWidth="1"/>
    <col min="8" max="8" width="14.85546875" customWidth="1"/>
    <col min="9" max="9" width="20.5703125" style="63" bestFit="1" customWidth="1"/>
    <col min="10" max="10" width="17" style="63" customWidth="1"/>
  </cols>
  <sheetData>
    <row r="1" spans="2:10" x14ac:dyDescent="0.2">
      <c r="C1" s="63" t="s">
        <v>67</v>
      </c>
    </row>
    <row r="3" spans="2:10" x14ac:dyDescent="0.2">
      <c r="B3" s="62" t="s">
        <v>19</v>
      </c>
      <c r="C3" s="62" t="s">
        <v>20</v>
      </c>
      <c r="D3" s="105" t="s">
        <v>21</v>
      </c>
      <c r="E3" s="105" t="s">
        <v>22</v>
      </c>
      <c r="F3" s="62" t="s">
        <v>74</v>
      </c>
    </row>
    <row r="4" spans="2:10" x14ac:dyDescent="0.2">
      <c r="B4" s="112" t="s">
        <v>91</v>
      </c>
      <c r="C4" s="113">
        <v>43675</v>
      </c>
      <c r="D4" s="112" t="s">
        <v>28</v>
      </c>
      <c r="E4" s="112">
        <v>200</v>
      </c>
      <c r="F4" s="114" t="s">
        <v>95</v>
      </c>
      <c r="G4" s="64"/>
      <c r="H4" s="64"/>
    </row>
    <row r="5" spans="2:10" x14ac:dyDescent="0.2">
      <c r="B5" s="112" t="s">
        <v>91</v>
      </c>
      <c r="C5" s="113">
        <v>43675</v>
      </c>
      <c r="D5" s="112" t="s">
        <v>35</v>
      </c>
      <c r="E5" s="112">
        <v>600</v>
      </c>
      <c r="F5" s="114" t="s">
        <v>95</v>
      </c>
      <c r="G5" s="64"/>
      <c r="H5" s="64"/>
    </row>
    <row r="6" spans="2:10" x14ac:dyDescent="0.2">
      <c r="B6" s="112" t="s">
        <v>91</v>
      </c>
      <c r="C6" s="113">
        <v>43675</v>
      </c>
      <c r="D6" s="112" t="s">
        <v>43</v>
      </c>
      <c r="E6" s="112">
        <v>200</v>
      </c>
      <c r="F6" s="114" t="s">
        <v>95</v>
      </c>
      <c r="G6" s="64"/>
      <c r="H6" s="64"/>
      <c r="I6" s="101" t="s">
        <v>23</v>
      </c>
      <c r="J6" s="76" t="s">
        <v>25</v>
      </c>
    </row>
    <row r="7" spans="2:10" x14ac:dyDescent="0.2">
      <c r="B7" s="112" t="s">
        <v>91</v>
      </c>
      <c r="C7" s="113">
        <v>43675</v>
      </c>
      <c r="D7" s="112" t="s">
        <v>38</v>
      </c>
      <c r="E7" s="112">
        <v>1000</v>
      </c>
      <c r="F7" s="114" t="s">
        <v>95</v>
      </c>
      <c r="G7" s="64"/>
      <c r="H7" s="64"/>
      <c r="I7" s="76" t="s">
        <v>29</v>
      </c>
      <c r="J7" s="76">
        <v>400</v>
      </c>
    </row>
    <row r="8" spans="2:10" x14ac:dyDescent="0.2">
      <c r="B8" s="111" t="s">
        <v>92</v>
      </c>
      <c r="C8" s="98">
        <v>43675</v>
      </c>
      <c r="D8" s="106" t="s">
        <v>90</v>
      </c>
      <c r="E8" s="106">
        <v>1000</v>
      </c>
      <c r="F8" s="111" t="s">
        <v>93</v>
      </c>
      <c r="I8" s="76" t="s">
        <v>28</v>
      </c>
      <c r="J8" s="76">
        <v>800</v>
      </c>
    </row>
    <row r="9" spans="2:10" x14ac:dyDescent="0.2">
      <c r="B9" s="111" t="s">
        <v>92</v>
      </c>
      <c r="C9" s="98">
        <v>43675</v>
      </c>
      <c r="D9" s="106" t="s">
        <v>36</v>
      </c>
      <c r="E9" s="106">
        <v>500</v>
      </c>
      <c r="F9" s="111" t="s">
        <v>93</v>
      </c>
      <c r="I9" s="76" t="s">
        <v>31</v>
      </c>
      <c r="J9" s="76">
        <v>320</v>
      </c>
    </row>
    <row r="10" spans="2:10" x14ac:dyDescent="0.2">
      <c r="B10" s="115" t="s">
        <v>94</v>
      </c>
      <c r="C10" s="116">
        <v>43679</v>
      </c>
      <c r="D10" s="110" t="s">
        <v>37</v>
      </c>
      <c r="E10" s="110">
        <v>1000</v>
      </c>
      <c r="F10" s="115" t="s">
        <v>96</v>
      </c>
      <c r="I10" s="76" t="s">
        <v>32</v>
      </c>
      <c r="J10" s="76">
        <v>1600</v>
      </c>
    </row>
    <row r="11" spans="2:10" x14ac:dyDescent="0.2">
      <c r="B11" s="115" t="s">
        <v>94</v>
      </c>
      <c r="C11" s="116">
        <v>43679</v>
      </c>
      <c r="D11" s="110" t="s">
        <v>42</v>
      </c>
      <c r="E11" s="110">
        <v>900</v>
      </c>
      <c r="F11" s="115" t="s">
        <v>96</v>
      </c>
      <c r="H11" s="109"/>
      <c r="I11" s="76" t="s">
        <v>33</v>
      </c>
      <c r="J11" s="76">
        <v>1500</v>
      </c>
    </row>
    <row r="12" spans="2:10" x14ac:dyDescent="0.2">
      <c r="B12" s="115" t="s">
        <v>94</v>
      </c>
      <c r="C12" s="116">
        <v>43679</v>
      </c>
      <c r="D12" s="110" t="s">
        <v>32</v>
      </c>
      <c r="E12" s="110">
        <v>800</v>
      </c>
      <c r="F12" s="115" t="s">
        <v>96</v>
      </c>
      <c r="I12" s="76" t="s">
        <v>45</v>
      </c>
      <c r="J12" s="76">
        <v>1200</v>
      </c>
    </row>
    <row r="13" spans="2:10" x14ac:dyDescent="0.2">
      <c r="B13" s="115" t="s">
        <v>94</v>
      </c>
      <c r="C13" s="116">
        <v>43679</v>
      </c>
      <c r="D13" s="110" t="s">
        <v>33</v>
      </c>
      <c r="E13" s="110">
        <v>1500</v>
      </c>
      <c r="F13" s="115" t="s">
        <v>96</v>
      </c>
      <c r="I13" s="76" t="s">
        <v>35</v>
      </c>
      <c r="J13" s="76">
        <v>1200</v>
      </c>
    </row>
    <row r="14" spans="2:10" x14ac:dyDescent="0.2">
      <c r="B14" s="115" t="s">
        <v>94</v>
      </c>
      <c r="C14" s="116">
        <v>43679</v>
      </c>
      <c r="D14" s="110" t="s">
        <v>39</v>
      </c>
      <c r="E14" s="110">
        <v>1000</v>
      </c>
      <c r="F14" s="115" t="s">
        <v>96</v>
      </c>
      <c r="I14" s="76" t="s">
        <v>36</v>
      </c>
      <c r="J14" s="76">
        <v>500</v>
      </c>
    </row>
    <row r="15" spans="2:10" x14ac:dyDescent="0.2">
      <c r="B15" s="115" t="s">
        <v>94</v>
      </c>
      <c r="C15" s="116">
        <v>43679</v>
      </c>
      <c r="D15" s="110" t="s">
        <v>38</v>
      </c>
      <c r="E15" s="110">
        <v>800</v>
      </c>
      <c r="F15" s="115" t="s">
        <v>96</v>
      </c>
      <c r="I15" s="76" t="s">
        <v>90</v>
      </c>
      <c r="J15" s="76">
        <v>1600</v>
      </c>
    </row>
    <row r="16" spans="2:10" x14ac:dyDescent="0.2">
      <c r="B16" s="115" t="s">
        <v>94</v>
      </c>
      <c r="C16" s="116">
        <v>43679</v>
      </c>
      <c r="D16" s="110" t="s">
        <v>28</v>
      </c>
      <c r="E16" s="110">
        <v>200</v>
      </c>
      <c r="F16" s="115" t="s">
        <v>96</v>
      </c>
      <c r="I16" s="76" t="s">
        <v>37</v>
      </c>
      <c r="J16" s="76">
        <v>4000</v>
      </c>
    </row>
    <row r="17" spans="2:10" x14ac:dyDescent="0.2">
      <c r="B17" s="115" t="s">
        <v>94</v>
      </c>
      <c r="C17" s="116">
        <v>43679</v>
      </c>
      <c r="D17" s="110" t="s">
        <v>35</v>
      </c>
      <c r="E17" s="110">
        <v>300</v>
      </c>
      <c r="F17" s="115" t="s">
        <v>96</v>
      </c>
      <c r="I17" s="76" t="s">
        <v>38</v>
      </c>
      <c r="J17" s="76">
        <v>3500</v>
      </c>
    </row>
    <row r="18" spans="2:10" x14ac:dyDescent="0.2">
      <c r="B18" s="115" t="s">
        <v>94</v>
      </c>
      <c r="C18" s="116">
        <v>43679</v>
      </c>
      <c r="D18" s="110" t="s">
        <v>90</v>
      </c>
      <c r="E18" s="110">
        <v>350</v>
      </c>
      <c r="F18" s="115" t="s">
        <v>96</v>
      </c>
      <c r="I18" s="76" t="s">
        <v>39</v>
      </c>
      <c r="J18" s="76">
        <v>1000</v>
      </c>
    </row>
    <row r="19" spans="2:10" x14ac:dyDescent="0.2">
      <c r="B19" s="115" t="s">
        <v>94</v>
      </c>
      <c r="C19" s="116">
        <v>43679</v>
      </c>
      <c r="D19" s="110" t="s">
        <v>29</v>
      </c>
      <c r="E19" s="110">
        <v>400</v>
      </c>
      <c r="F19" s="115" t="s">
        <v>96</v>
      </c>
      <c r="I19" s="76" t="s">
        <v>76</v>
      </c>
      <c r="J19" s="76">
        <v>2000</v>
      </c>
    </row>
    <row r="20" spans="2:10" x14ac:dyDescent="0.2">
      <c r="B20" s="117" t="s">
        <v>97</v>
      </c>
      <c r="C20" s="118">
        <v>43689</v>
      </c>
      <c r="D20" s="119" t="s">
        <v>35</v>
      </c>
      <c r="E20" s="119">
        <v>100</v>
      </c>
      <c r="F20" s="120" t="s">
        <v>98</v>
      </c>
      <c r="I20" s="76" t="s">
        <v>42</v>
      </c>
      <c r="J20" s="76">
        <v>1500</v>
      </c>
    </row>
    <row r="21" spans="2:10" x14ac:dyDescent="0.2">
      <c r="B21" s="117" t="s">
        <v>97</v>
      </c>
      <c r="C21" s="118">
        <v>43689</v>
      </c>
      <c r="D21" s="119" t="s">
        <v>34</v>
      </c>
      <c r="E21" s="119">
        <v>1200</v>
      </c>
      <c r="F21" s="120" t="s">
        <v>98</v>
      </c>
      <c r="I21" s="76" t="s">
        <v>43</v>
      </c>
      <c r="J21" s="76">
        <v>200</v>
      </c>
    </row>
    <row r="22" spans="2:10" x14ac:dyDescent="0.2">
      <c r="B22" s="117" t="s">
        <v>97</v>
      </c>
      <c r="C22" s="118">
        <v>43689</v>
      </c>
      <c r="D22" s="119" t="s">
        <v>76</v>
      </c>
      <c r="E22" s="119">
        <v>1000</v>
      </c>
      <c r="F22" s="120" t="s">
        <v>98</v>
      </c>
      <c r="I22" s="76" t="s">
        <v>27</v>
      </c>
      <c r="J22" s="76"/>
    </row>
    <row r="23" spans="2:10" x14ac:dyDescent="0.2">
      <c r="B23" s="117" t="s">
        <v>97</v>
      </c>
      <c r="C23" s="118">
        <v>43689</v>
      </c>
      <c r="D23" s="119" t="s">
        <v>31</v>
      </c>
      <c r="E23" s="119">
        <v>320</v>
      </c>
      <c r="F23" s="120" t="s">
        <v>98</v>
      </c>
      <c r="I23" s="76" t="s">
        <v>24</v>
      </c>
      <c r="J23" s="76">
        <v>21320</v>
      </c>
    </row>
    <row r="24" spans="2:10" x14ac:dyDescent="0.2">
      <c r="B24" s="117" t="s">
        <v>97</v>
      </c>
      <c r="C24" s="118">
        <v>43689</v>
      </c>
      <c r="D24" s="119" t="s">
        <v>42</v>
      </c>
      <c r="E24" s="119">
        <v>600</v>
      </c>
      <c r="F24" s="120" t="s">
        <v>98</v>
      </c>
    </row>
    <row r="25" spans="2:10" x14ac:dyDescent="0.2">
      <c r="B25" s="117" t="s">
        <v>97</v>
      </c>
      <c r="C25" s="118">
        <v>43689</v>
      </c>
      <c r="D25" s="119" t="s">
        <v>37</v>
      </c>
      <c r="E25" s="119">
        <v>3000</v>
      </c>
      <c r="F25" s="120" t="s">
        <v>98</v>
      </c>
    </row>
    <row r="26" spans="2:10" x14ac:dyDescent="0.2">
      <c r="B26" s="117" t="s">
        <v>97</v>
      </c>
      <c r="C26" s="118">
        <v>43689</v>
      </c>
      <c r="D26" s="119" t="s">
        <v>38</v>
      </c>
      <c r="E26" s="119">
        <v>1300</v>
      </c>
      <c r="F26" s="120" t="s">
        <v>98</v>
      </c>
    </row>
    <row r="27" spans="2:10" x14ac:dyDescent="0.2">
      <c r="B27" s="117" t="s">
        <v>97</v>
      </c>
      <c r="C27" s="118">
        <v>43689</v>
      </c>
      <c r="D27" s="119" t="s">
        <v>28</v>
      </c>
      <c r="E27" s="119">
        <v>400</v>
      </c>
      <c r="F27" s="120" t="s">
        <v>98</v>
      </c>
    </row>
    <row r="28" spans="2:10" x14ac:dyDescent="0.2">
      <c r="B28" s="121" t="s">
        <v>99</v>
      </c>
      <c r="C28" s="122">
        <v>43693</v>
      </c>
      <c r="D28" s="123" t="s">
        <v>32</v>
      </c>
      <c r="E28" s="123">
        <v>800</v>
      </c>
      <c r="F28" s="124" t="s">
        <v>100</v>
      </c>
    </row>
    <row r="29" spans="2:10" x14ac:dyDescent="0.2">
      <c r="B29" s="121" t="s">
        <v>99</v>
      </c>
      <c r="C29" s="122">
        <v>43693</v>
      </c>
      <c r="D29" s="123" t="s">
        <v>38</v>
      </c>
      <c r="E29" s="123">
        <v>400</v>
      </c>
      <c r="F29" s="124" t="s">
        <v>100</v>
      </c>
    </row>
    <row r="30" spans="2:10" x14ac:dyDescent="0.2">
      <c r="B30" s="121" t="s">
        <v>99</v>
      </c>
      <c r="C30" s="122">
        <v>43693</v>
      </c>
      <c r="D30" s="123" t="s">
        <v>35</v>
      </c>
      <c r="E30" s="123">
        <v>200</v>
      </c>
      <c r="F30" s="124" t="s">
        <v>100</v>
      </c>
    </row>
    <row r="31" spans="2:10" x14ac:dyDescent="0.2">
      <c r="B31" s="121" t="s">
        <v>99</v>
      </c>
      <c r="C31" s="122">
        <v>43693</v>
      </c>
      <c r="D31" s="123" t="s">
        <v>90</v>
      </c>
      <c r="E31" s="123">
        <v>250</v>
      </c>
      <c r="F31" s="124" t="s">
        <v>100</v>
      </c>
    </row>
    <row r="32" spans="2:10" x14ac:dyDescent="0.2">
      <c r="B32" s="91" t="s">
        <v>81</v>
      </c>
      <c r="C32" s="92">
        <v>43647</v>
      </c>
      <c r="D32" s="91" t="s">
        <v>76</v>
      </c>
      <c r="E32" s="91"/>
      <c r="F32" s="91" t="s">
        <v>82</v>
      </c>
      <c r="H32">
        <v>2000</v>
      </c>
      <c r="I32" s="64" t="s">
        <v>104</v>
      </c>
    </row>
    <row r="33" spans="2:9" x14ac:dyDescent="0.2">
      <c r="B33" s="93" t="s">
        <v>84</v>
      </c>
      <c r="C33" s="103">
        <v>43657</v>
      </c>
      <c r="D33" s="104" t="s">
        <v>76</v>
      </c>
      <c r="E33" s="104">
        <v>1000</v>
      </c>
      <c r="F33" s="107" t="s">
        <v>83</v>
      </c>
      <c r="H33">
        <v>1000</v>
      </c>
      <c r="I33" s="64" t="s">
        <v>104</v>
      </c>
    </row>
    <row r="34" spans="2:9" x14ac:dyDescent="0.2">
      <c r="B34" s="76" t="s">
        <v>85</v>
      </c>
      <c r="C34" s="77">
        <v>43663</v>
      </c>
      <c r="D34" s="90" t="s">
        <v>76</v>
      </c>
      <c r="E34" s="76"/>
      <c r="F34" s="100" t="s">
        <v>88</v>
      </c>
      <c r="H34">
        <v>1000</v>
      </c>
      <c r="I34" s="64" t="s">
        <v>104</v>
      </c>
    </row>
    <row r="35" spans="2:9" x14ac:dyDescent="0.2">
      <c r="B35" s="76"/>
      <c r="C35" s="77"/>
      <c r="D35" s="106"/>
      <c r="E35" s="76"/>
      <c r="F35" s="100"/>
      <c r="H35">
        <v>-1300</v>
      </c>
      <c r="I35" s="64" t="s">
        <v>105</v>
      </c>
    </row>
    <row r="36" spans="2:9" x14ac:dyDescent="0.2">
      <c r="B36" s="76"/>
      <c r="C36" s="77"/>
      <c r="D36" s="106"/>
      <c r="E36" s="76"/>
      <c r="F36" s="100"/>
      <c r="H36">
        <f>SUM(H32:H35)</f>
        <v>2700</v>
      </c>
      <c r="I36" s="64" t="s">
        <v>103</v>
      </c>
    </row>
    <row r="37" spans="2:9" x14ac:dyDescent="0.2">
      <c r="B37" s="76"/>
      <c r="C37" s="77"/>
      <c r="D37" s="106"/>
      <c r="E37" s="76"/>
      <c r="F37" s="100"/>
      <c r="H37" s="109">
        <f>H36-E33</f>
        <v>1700</v>
      </c>
      <c r="I37" s="137" t="s">
        <v>106</v>
      </c>
    </row>
    <row r="38" spans="2:9" x14ac:dyDescent="0.2">
      <c r="B38" s="76"/>
      <c r="C38" s="77"/>
      <c r="D38" s="106"/>
      <c r="E38" s="76"/>
      <c r="F38" s="100"/>
    </row>
    <row r="39" spans="2:9" x14ac:dyDescent="0.2">
      <c r="B39" s="76"/>
      <c r="C39" s="77"/>
      <c r="D39" s="106"/>
      <c r="E39" s="76"/>
      <c r="F39" s="100"/>
    </row>
    <row r="42" spans="2:9" x14ac:dyDescent="0.2">
      <c r="C42" s="89"/>
    </row>
    <row r="43" spans="2:9" x14ac:dyDescent="0.2">
      <c r="C43" s="89"/>
    </row>
    <row r="45" spans="2:9" x14ac:dyDescent="0.2">
      <c r="B45" s="64"/>
    </row>
    <row r="46" spans="2:9" x14ac:dyDescent="0.2">
      <c r="B46" s="64"/>
    </row>
    <row r="47" spans="2:9" x14ac:dyDescent="0.2">
      <c r="B47" s="71" t="s">
        <v>29</v>
      </c>
    </row>
    <row r="48" spans="2:9" x14ac:dyDescent="0.2">
      <c r="B48" s="71" t="s">
        <v>30</v>
      </c>
    </row>
    <row r="49" spans="2:2" x14ac:dyDescent="0.2">
      <c r="B49" s="71" t="s">
        <v>28</v>
      </c>
    </row>
    <row r="50" spans="2:2" x14ac:dyDescent="0.2">
      <c r="B50" s="71" t="s">
        <v>31</v>
      </c>
    </row>
    <row r="51" spans="2:2" x14ac:dyDescent="0.2">
      <c r="B51" s="71" t="s">
        <v>32</v>
      </c>
    </row>
    <row r="52" spans="2:2" x14ac:dyDescent="0.2">
      <c r="B52" s="71" t="s">
        <v>33</v>
      </c>
    </row>
    <row r="53" spans="2:2" x14ac:dyDescent="0.2">
      <c r="B53" s="71" t="s">
        <v>34</v>
      </c>
    </row>
    <row r="54" spans="2:2" x14ac:dyDescent="0.2">
      <c r="B54" s="71" t="s">
        <v>35</v>
      </c>
    </row>
    <row r="55" spans="2:2" x14ac:dyDescent="0.2">
      <c r="B55" s="71" t="s">
        <v>36</v>
      </c>
    </row>
    <row r="56" spans="2:2" x14ac:dyDescent="0.2">
      <c r="B56" s="71" t="s">
        <v>37</v>
      </c>
    </row>
    <row r="57" spans="2:2" x14ac:dyDescent="0.2">
      <c r="B57" s="71" t="s">
        <v>38</v>
      </c>
    </row>
    <row r="58" spans="2:2" x14ac:dyDescent="0.2">
      <c r="B58" s="71" t="s">
        <v>39</v>
      </c>
    </row>
    <row r="59" spans="2:2" x14ac:dyDescent="0.2">
      <c r="B59" s="71" t="s">
        <v>40</v>
      </c>
    </row>
    <row r="60" spans="2:2" x14ac:dyDescent="0.2">
      <c r="B60" s="71" t="s">
        <v>41</v>
      </c>
    </row>
    <row r="61" spans="2:2" x14ac:dyDescent="0.2">
      <c r="B61" s="63" t="s">
        <v>70</v>
      </c>
    </row>
    <row r="62" spans="2:2" x14ac:dyDescent="0.2">
      <c r="B62" s="71" t="s">
        <v>42</v>
      </c>
    </row>
    <row r="63" spans="2:2" x14ac:dyDescent="0.2">
      <c r="B63" s="71" t="s">
        <v>43</v>
      </c>
    </row>
    <row r="64" spans="2:2" x14ac:dyDescent="0.2">
      <c r="B64" s="71" t="s">
        <v>44</v>
      </c>
    </row>
    <row r="65" spans="2:2" x14ac:dyDescent="0.2">
      <c r="B65" s="94" t="s">
        <v>71</v>
      </c>
    </row>
    <row r="66" spans="2:2" x14ac:dyDescent="0.2">
      <c r="B66" s="102" t="s">
        <v>76</v>
      </c>
    </row>
    <row r="67" spans="2:2" x14ac:dyDescent="0.2">
      <c r="B67" s="102" t="s">
        <v>90</v>
      </c>
    </row>
    <row r="68" spans="2:2" x14ac:dyDescent="0.2">
      <c r="B68" s="64"/>
    </row>
    <row r="69" spans="2:2" x14ac:dyDescent="0.2">
      <c r="B69" s="64"/>
    </row>
    <row r="70" spans="2:2" x14ac:dyDescent="0.2">
      <c r="B70" s="64"/>
    </row>
    <row r="71" spans="2:2" x14ac:dyDescent="0.2">
      <c r="B71" s="64"/>
    </row>
    <row r="72" spans="2:2" x14ac:dyDescent="0.2">
      <c r="B72" s="64"/>
    </row>
    <row r="73" spans="2:2" x14ac:dyDescent="0.2">
      <c r="B73" s="64"/>
    </row>
    <row r="74" spans="2:2" x14ac:dyDescent="0.2">
      <c r="B74" s="64"/>
    </row>
    <row r="75" spans="2:2" x14ac:dyDescent="0.2">
      <c r="B75" s="64"/>
    </row>
  </sheetData>
  <autoFilter ref="B3:F37" xr:uid="{00000000-0009-0000-0000-000005000000}"/>
  <dataValidations count="3">
    <dataValidation type="list" allowBlank="1" showInputMessage="1" showErrorMessage="1" sqref="D40" xr:uid="{00000000-0002-0000-0500-000000000000}">
      <formula1>$B$47:$B$65</formula1>
    </dataValidation>
    <dataValidation type="list" allowBlank="1" showInputMessage="1" showErrorMessage="1" sqref="D42:D47" xr:uid="{00000000-0002-0000-0500-000001000000}">
      <formula1>$B$47:$B$64</formula1>
    </dataValidation>
    <dataValidation type="list" allowBlank="1" showInputMessage="1" showErrorMessage="1" sqref="D4:D31 D35:D39" xr:uid="{00000000-0002-0000-0500-000002000000}">
      <formula1>$B$47:$B$69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74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 filterMode="1">
    <pageSetUpPr fitToPage="1"/>
  </sheetPr>
  <dimension ref="A2:M92"/>
  <sheetViews>
    <sheetView showGridLines="0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71" customWidth="1"/>
    <col min="2" max="2" width="7.28515625" style="71" customWidth="1"/>
    <col min="3" max="3" width="69.7109375" style="71" bestFit="1" customWidth="1"/>
    <col min="4" max="4" width="17.5703125" style="71" customWidth="1"/>
    <col min="5" max="5" width="12.7109375" style="71" bestFit="1" customWidth="1"/>
    <col min="6" max="6" width="12.5703125" style="71" customWidth="1"/>
    <col min="7" max="7" width="17.140625" style="71" customWidth="1"/>
    <col min="8" max="8" width="2.5703125" style="71" customWidth="1"/>
    <col min="9" max="9" width="12.140625" style="59" bestFit="1" customWidth="1"/>
    <col min="10" max="10" width="16.85546875" style="71" customWidth="1"/>
    <col min="11" max="11" width="18.42578125" style="71" bestFit="1" customWidth="1"/>
    <col min="12" max="12" width="16.7109375" style="71" bestFit="1" customWidth="1"/>
    <col min="13" max="13" width="12.7109375" style="71" bestFit="1" customWidth="1"/>
    <col min="14" max="16384" width="11.42578125" style="71"/>
  </cols>
  <sheetData>
    <row r="2" spans="1:13" ht="21.75" customHeight="1" x14ac:dyDescent="0.35">
      <c r="B2" s="494" t="s">
        <v>5</v>
      </c>
      <c r="C2" s="495"/>
      <c r="D2" s="495"/>
      <c r="E2" s="495"/>
      <c r="F2" s="495"/>
      <c r="G2" s="496"/>
      <c r="H2" s="2"/>
    </row>
    <row r="3" spans="1:13" ht="21.95" customHeight="1" x14ac:dyDescent="0.2">
      <c r="B3" s="497" t="s">
        <v>66</v>
      </c>
      <c r="C3" s="498"/>
      <c r="D3" s="498"/>
      <c r="E3" s="498"/>
      <c r="F3" s="498"/>
      <c r="G3" s="499"/>
      <c r="H3" s="1"/>
    </row>
    <row r="4" spans="1:13" ht="21.95" customHeight="1" x14ac:dyDescent="0.35">
      <c r="B4" s="503" t="s">
        <v>0</v>
      </c>
      <c r="C4" s="504"/>
      <c r="D4" s="504"/>
      <c r="E4" s="504"/>
      <c r="F4" s="504"/>
      <c r="G4" s="505"/>
      <c r="H4" s="1"/>
    </row>
    <row r="5" spans="1:13" ht="15.75" customHeight="1" x14ac:dyDescent="0.35">
      <c r="B5" s="500" t="s">
        <v>107</v>
      </c>
      <c r="C5" s="501"/>
      <c r="D5" s="501"/>
      <c r="E5" s="501"/>
      <c r="F5" s="501"/>
      <c r="G5" s="502"/>
      <c r="H5" s="1"/>
    </row>
    <row r="6" spans="1:13" ht="6" customHeight="1" x14ac:dyDescent="0.2"/>
    <row r="7" spans="1:13" ht="30" customHeight="1" x14ac:dyDescent="0.2">
      <c r="B7" s="3" t="s">
        <v>6</v>
      </c>
      <c r="C7" s="4" t="s">
        <v>7</v>
      </c>
      <c r="D7" s="5" t="s">
        <v>1</v>
      </c>
      <c r="E7" s="5" t="s">
        <v>2</v>
      </c>
      <c r="F7" s="5" t="s">
        <v>3</v>
      </c>
      <c r="G7" s="5" t="s">
        <v>4</v>
      </c>
    </row>
    <row r="8" spans="1:13" s="142" customFormat="1" ht="21.95" customHeight="1" x14ac:dyDescent="0.2">
      <c r="A8" s="74" t="s">
        <v>29</v>
      </c>
      <c r="B8" s="138">
        <v>1</v>
      </c>
      <c r="C8" s="47" t="s">
        <v>46</v>
      </c>
      <c r="D8" s="139">
        <f>VLOOKUP(C8,$A$72:$B$91,2,FALSE)</f>
        <v>2.76</v>
      </c>
      <c r="E8" s="140">
        <f>IFERROR(VLOOKUP(A8,$K$11:$L$30,2,FALSE),0)</f>
        <v>600</v>
      </c>
      <c r="F8" s="138" t="s">
        <v>12</v>
      </c>
      <c r="G8" s="141">
        <f t="shared" ref="G8:G23" si="0">+D8*E8</f>
        <v>1655.9999999999998</v>
      </c>
      <c r="I8" s="60"/>
      <c r="K8" s="143"/>
    </row>
    <row r="9" spans="1:13" s="142" customFormat="1" ht="21.95" hidden="1" customHeight="1" x14ac:dyDescent="0.2">
      <c r="A9" s="74" t="s">
        <v>30</v>
      </c>
      <c r="B9" s="138">
        <v>2</v>
      </c>
      <c r="C9" s="47" t="s">
        <v>47</v>
      </c>
      <c r="D9" s="144">
        <f>VLOOKUP(C9,$A$72:$B$101,2,FALSE)</f>
        <v>2</v>
      </c>
      <c r="E9" s="140">
        <f t="shared" ref="E9:E28" si="1">IFERROR(VLOOKUP(A9,$K$11:$L$30,2,FALSE),0)</f>
        <v>0</v>
      </c>
      <c r="F9" s="140" t="s">
        <v>12</v>
      </c>
      <c r="G9" s="145">
        <f t="shared" si="0"/>
        <v>0</v>
      </c>
      <c r="I9" s="60">
        <v>300</v>
      </c>
      <c r="J9" s="58"/>
      <c r="K9"/>
    </row>
    <row r="10" spans="1:13" s="142" customFormat="1" ht="21.95" customHeight="1" x14ac:dyDescent="0.2">
      <c r="A10" s="74" t="s">
        <v>28</v>
      </c>
      <c r="B10" s="138">
        <v>3</v>
      </c>
      <c r="C10" s="47" t="s">
        <v>49</v>
      </c>
      <c r="D10" s="144">
        <f t="shared" ref="D10:D28" si="2">VLOOKUP(C10,$A$72:$B$101,2,FALSE)</f>
        <v>3.23</v>
      </c>
      <c r="E10" s="140">
        <f t="shared" si="1"/>
        <v>600</v>
      </c>
      <c r="F10" s="140" t="s">
        <v>12</v>
      </c>
      <c r="G10" s="146">
        <f t="shared" si="0"/>
        <v>1938</v>
      </c>
      <c r="I10" s="60"/>
      <c r="J10" s="58"/>
      <c r="K10" s="57" t="s">
        <v>23</v>
      </c>
      <c r="L10" t="s">
        <v>25</v>
      </c>
    </row>
    <row r="11" spans="1:13" s="142" customFormat="1" ht="21.95" customHeight="1" x14ac:dyDescent="0.2">
      <c r="A11" s="74" t="s">
        <v>31</v>
      </c>
      <c r="B11" s="138">
        <v>4</v>
      </c>
      <c r="C11" s="47" t="s">
        <v>48</v>
      </c>
      <c r="D11" s="144">
        <f t="shared" si="2"/>
        <v>1.84</v>
      </c>
      <c r="E11" s="140">
        <f t="shared" si="1"/>
        <v>650</v>
      </c>
      <c r="F11" s="140" t="s">
        <v>12</v>
      </c>
      <c r="G11" s="146">
        <f t="shared" si="0"/>
        <v>1196</v>
      </c>
      <c r="I11" s="60"/>
      <c r="J11" s="58"/>
      <c r="K11" s="58" t="s">
        <v>27</v>
      </c>
      <c r="L11"/>
      <c r="M11" s="147"/>
    </row>
    <row r="12" spans="1:13" s="142" customFormat="1" ht="21.95" customHeight="1" x14ac:dyDescent="0.2">
      <c r="A12" s="74" t="s">
        <v>32</v>
      </c>
      <c r="B12" s="138">
        <v>5</v>
      </c>
      <c r="C12" s="47" t="s">
        <v>50</v>
      </c>
      <c r="D12" s="144">
        <f t="shared" si="2"/>
        <v>3.18</v>
      </c>
      <c r="E12" s="140">
        <f t="shared" si="1"/>
        <v>600</v>
      </c>
      <c r="F12" s="140" t="s">
        <v>12</v>
      </c>
      <c r="G12" s="146">
        <f>+D12*E12</f>
        <v>1908</v>
      </c>
      <c r="I12" s="60"/>
      <c r="J12" s="58"/>
      <c r="K12" s="58" t="s">
        <v>37</v>
      </c>
      <c r="L12">
        <v>4000</v>
      </c>
      <c r="M12" s="147"/>
    </row>
    <row r="13" spans="1:13" s="142" customFormat="1" ht="21.95" customHeight="1" x14ac:dyDescent="0.2">
      <c r="A13" s="74" t="s">
        <v>33</v>
      </c>
      <c r="B13" s="138">
        <v>6</v>
      </c>
      <c r="C13" s="47" t="s">
        <v>51</v>
      </c>
      <c r="D13" s="144">
        <f t="shared" si="2"/>
        <v>2.38</v>
      </c>
      <c r="E13" s="140">
        <f t="shared" si="1"/>
        <v>3000</v>
      </c>
      <c r="F13" s="140" t="s">
        <v>12</v>
      </c>
      <c r="G13" s="146">
        <f>+D13*E13</f>
        <v>7140</v>
      </c>
      <c r="I13" s="60"/>
      <c r="J13" s="58"/>
      <c r="K13" s="58" t="s">
        <v>33</v>
      </c>
      <c r="L13">
        <v>3000</v>
      </c>
      <c r="M13" s="147"/>
    </row>
    <row r="14" spans="1:13" ht="21.95" customHeight="1" x14ac:dyDescent="0.2">
      <c r="A14" s="74" t="s">
        <v>34</v>
      </c>
      <c r="B14" s="138">
        <v>7</v>
      </c>
      <c r="C14" s="47" t="s">
        <v>52</v>
      </c>
      <c r="D14" s="144">
        <f t="shared" si="2"/>
        <v>5.45</v>
      </c>
      <c r="E14" s="140">
        <f t="shared" si="1"/>
        <v>1900</v>
      </c>
      <c r="F14" s="148" t="s">
        <v>12</v>
      </c>
      <c r="G14" s="146">
        <f t="shared" si="0"/>
        <v>10355</v>
      </c>
      <c r="J14" s="58"/>
      <c r="K14" s="58" t="s">
        <v>29</v>
      </c>
      <c r="L14">
        <v>600</v>
      </c>
      <c r="M14" s="147"/>
    </row>
    <row r="15" spans="1:13" s="142" customFormat="1" ht="21.95" customHeight="1" x14ac:dyDescent="0.2">
      <c r="A15" s="74" t="s">
        <v>35</v>
      </c>
      <c r="B15" s="138">
        <v>8</v>
      </c>
      <c r="C15" s="47" t="s">
        <v>53</v>
      </c>
      <c r="D15" s="144">
        <f t="shared" si="2"/>
        <v>5.98</v>
      </c>
      <c r="E15" s="140">
        <f t="shared" si="1"/>
        <v>1200</v>
      </c>
      <c r="F15" s="149" t="s">
        <v>12</v>
      </c>
      <c r="G15" s="146">
        <f t="shared" si="0"/>
        <v>7176.0000000000009</v>
      </c>
      <c r="I15" s="60"/>
      <c r="J15" s="58"/>
      <c r="K15" s="58" t="s">
        <v>35</v>
      </c>
      <c r="L15">
        <v>1200</v>
      </c>
      <c r="M15" s="147"/>
    </row>
    <row r="16" spans="1:13" s="142" customFormat="1" ht="21.95" hidden="1" customHeight="1" x14ac:dyDescent="0.2">
      <c r="A16" s="74" t="s">
        <v>70</v>
      </c>
      <c r="B16" s="138">
        <v>9</v>
      </c>
      <c r="C16" s="47" t="s">
        <v>73</v>
      </c>
      <c r="D16" s="144">
        <f t="shared" si="2"/>
        <v>2.2000000000000002</v>
      </c>
      <c r="E16" s="140">
        <f t="shared" si="1"/>
        <v>0</v>
      </c>
      <c r="F16" s="149" t="s">
        <v>12</v>
      </c>
      <c r="G16" s="146">
        <f t="shared" si="0"/>
        <v>0</v>
      </c>
      <c r="I16" s="60"/>
      <c r="J16" s="58"/>
      <c r="K16" s="58" t="s">
        <v>34</v>
      </c>
      <c r="L16">
        <v>1900</v>
      </c>
      <c r="M16" s="147"/>
    </row>
    <row r="17" spans="1:13" s="142" customFormat="1" ht="21.95" customHeight="1" x14ac:dyDescent="0.2">
      <c r="A17" s="74" t="s">
        <v>36</v>
      </c>
      <c r="B17" s="138">
        <v>9</v>
      </c>
      <c r="C17" s="47" t="s">
        <v>54</v>
      </c>
      <c r="D17" s="144">
        <f t="shared" si="2"/>
        <v>4.7</v>
      </c>
      <c r="E17" s="140">
        <f t="shared" si="1"/>
        <v>900</v>
      </c>
      <c r="F17" s="149" t="s">
        <v>12</v>
      </c>
      <c r="G17" s="146">
        <f t="shared" si="0"/>
        <v>4230</v>
      </c>
      <c r="I17" s="60"/>
      <c r="J17" s="58"/>
      <c r="K17" s="58" t="s">
        <v>38</v>
      </c>
      <c r="L17">
        <v>2900</v>
      </c>
      <c r="M17" s="147"/>
    </row>
    <row r="18" spans="1:13" s="142" customFormat="1" ht="21.95" customHeight="1" x14ac:dyDescent="0.2">
      <c r="A18" s="74" t="s">
        <v>37</v>
      </c>
      <c r="B18" s="138">
        <v>10</v>
      </c>
      <c r="C18" s="47" t="s">
        <v>55</v>
      </c>
      <c r="D18" s="144">
        <f t="shared" si="2"/>
        <v>2.15</v>
      </c>
      <c r="E18" s="140">
        <f t="shared" si="1"/>
        <v>4000</v>
      </c>
      <c r="F18" s="149" t="s">
        <v>12</v>
      </c>
      <c r="G18" s="146">
        <f t="shared" si="0"/>
        <v>8600</v>
      </c>
      <c r="I18" s="60"/>
      <c r="K18" s="58" t="s">
        <v>39</v>
      </c>
      <c r="L18">
        <v>1000</v>
      </c>
      <c r="M18" s="147"/>
    </row>
    <row r="19" spans="1:13" s="142" customFormat="1" ht="21.95" customHeight="1" x14ac:dyDescent="0.2">
      <c r="A19" s="74" t="s">
        <v>38</v>
      </c>
      <c r="B19" s="138">
        <v>11</v>
      </c>
      <c r="C19" s="47" t="s">
        <v>56</v>
      </c>
      <c r="D19" s="144">
        <f t="shared" si="2"/>
        <v>2.41</v>
      </c>
      <c r="E19" s="140">
        <f t="shared" si="1"/>
        <v>2900</v>
      </c>
      <c r="F19" s="149" t="s">
        <v>12</v>
      </c>
      <c r="G19" s="146">
        <f t="shared" si="0"/>
        <v>6989</v>
      </c>
      <c r="I19" s="60"/>
      <c r="K19" s="58" t="s">
        <v>42</v>
      </c>
      <c r="L19">
        <v>800</v>
      </c>
      <c r="M19" s="147"/>
    </row>
    <row r="20" spans="1:13" ht="21.95" customHeight="1" x14ac:dyDescent="0.2">
      <c r="A20" s="74" t="s">
        <v>39</v>
      </c>
      <c r="B20" s="138">
        <v>12</v>
      </c>
      <c r="C20" s="47" t="s">
        <v>57</v>
      </c>
      <c r="D20" s="144">
        <f t="shared" si="2"/>
        <v>2.83</v>
      </c>
      <c r="E20" s="140">
        <f t="shared" si="1"/>
        <v>1000</v>
      </c>
      <c r="F20" s="149" t="s">
        <v>12</v>
      </c>
      <c r="G20" s="146">
        <f t="shared" si="0"/>
        <v>2830</v>
      </c>
      <c r="K20" s="58" t="s">
        <v>31</v>
      </c>
      <c r="L20">
        <v>650</v>
      </c>
      <c r="M20" s="147"/>
    </row>
    <row r="21" spans="1:13" ht="21.95" customHeight="1" x14ac:dyDescent="0.2">
      <c r="A21" s="74" t="s">
        <v>78</v>
      </c>
      <c r="B21" s="138">
        <v>13</v>
      </c>
      <c r="C21" s="47" t="s">
        <v>77</v>
      </c>
      <c r="D21" s="144">
        <f>VLOOKUP(C21,$A$72:$B$101,2,FALSE)</f>
        <v>6.49</v>
      </c>
      <c r="E21" s="140">
        <f t="shared" si="1"/>
        <v>1200</v>
      </c>
      <c r="F21" s="149" t="s">
        <v>12</v>
      </c>
      <c r="G21" s="146">
        <f t="shared" si="0"/>
        <v>7788</v>
      </c>
      <c r="K21" s="58" t="s">
        <v>32</v>
      </c>
      <c r="L21">
        <v>600</v>
      </c>
    </row>
    <row r="22" spans="1:13" ht="21.95" hidden="1" customHeight="1" x14ac:dyDescent="0.2">
      <c r="A22" s="74" t="s">
        <v>40</v>
      </c>
      <c r="B22" s="138">
        <v>14</v>
      </c>
      <c r="C22" s="47" t="s">
        <v>58</v>
      </c>
      <c r="D22" s="144">
        <f t="shared" si="2"/>
        <v>3.46</v>
      </c>
      <c r="E22" s="140">
        <f t="shared" si="1"/>
        <v>0</v>
      </c>
      <c r="F22" s="149" t="s">
        <v>12</v>
      </c>
      <c r="G22" s="146">
        <f t="shared" si="0"/>
        <v>0</v>
      </c>
      <c r="K22" s="58" t="s">
        <v>28</v>
      </c>
      <c r="L22">
        <v>600</v>
      </c>
    </row>
    <row r="23" spans="1:13" ht="21.95" hidden="1" customHeight="1" x14ac:dyDescent="0.2">
      <c r="A23" s="74" t="s">
        <v>41</v>
      </c>
      <c r="B23" s="138">
        <v>15</v>
      </c>
      <c r="C23" s="47" t="s">
        <v>59</v>
      </c>
      <c r="D23" s="144">
        <f t="shared" si="2"/>
        <v>2.15</v>
      </c>
      <c r="E23" s="140">
        <f t="shared" si="1"/>
        <v>0</v>
      </c>
      <c r="F23" s="149" t="s">
        <v>12</v>
      </c>
      <c r="G23" s="146">
        <f t="shared" si="0"/>
        <v>0</v>
      </c>
      <c r="I23" s="59">
        <f>5*7*30</f>
        <v>1050</v>
      </c>
      <c r="K23" s="58" t="s">
        <v>90</v>
      </c>
      <c r="L23">
        <v>800</v>
      </c>
    </row>
    <row r="24" spans="1:13" ht="21.95" customHeight="1" x14ac:dyDescent="0.2">
      <c r="A24" s="74" t="s">
        <v>42</v>
      </c>
      <c r="B24" s="138">
        <v>16</v>
      </c>
      <c r="C24" s="47" t="s">
        <v>60</v>
      </c>
      <c r="D24" s="144">
        <f t="shared" si="2"/>
        <v>4.3899999999999997</v>
      </c>
      <c r="E24" s="140">
        <f t="shared" si="1"/>
        <v>800</v>
      </c>
      <c r="F24" s="149" t="s">
        <v>12</v>
      </c>
      <c r="G24" s="146">
        <f>+D24*E24</f>
        <v>3511.9999999999995</v>
      </c>
      <c r="I24" s="61">
        <f>E25/5</f>
        <v>0</v>
      </c>
      <c r="K24" s="58" t="s">
        <v>36</v>
      </c>
      <c r="L24">
        <v>900</v>
      </c>
    </row>
    <row r="25" spans="1:13" ht="21.95" hidden="1" customHeight="1" x14ac:dyDescent="0.2">
      <c r="A25" s="74" t="s">
        <v>43</v>
      </c>
      <c r="B25" s="138">
        <v>17</v>
      </c>
      <c r="C25" s="47" t="s">
        <v>61</v>
      </c>
      <c r="D25" s="144">
        <f t="shared" si="2"/>
        <v>3.9</v>
      </c>
      <c r="E25" s="140">
        <f t="shared" si="1"/>
        <v>0</v>
      </c>
      <c r="F25" s="149" t="s">
        <v>12</v>
      </c>
      <c r="G25" s="146">
        <f>+D25*E25</f>
        <v>0</v>
      </c>
      <c r="I25" s="61">
        <f>E26/5</f>
        <v>0</v>
      </c>
      <c r="K25" s="58" t="s">
        <v>76</v>
      </c>
      <c r="L25">
        <v>1200</v>
      </c>
    </row>
    <row r="26" spans="1:13" ht="21.95" hidden="1" customHeight="1" x14ac:dyDescent="0.2">
      <c r="A26" s="74" t="s">
        <v>44</v>
      </c>
      <c r="B26" s="138">
        <v>18</v>
      </c>
      <c r="C26" s="47" t="s">
        <v>62</v>
      </c>
      <c r="D26" s="144">
        <f t="shared" si="2"/>
        <v>1.18</v>
      </c>
      <c r="E26" s="140">
        <f t="shared" si="1"/>
        <v>0</v>
      </c>
      <c r="F26" s="149" t="s">
        <v>12</v>
      </c>
      <c r="G26" s="146">
        <f>+D26*E26</f>
        <v>0</v>
      </c>
      <c r="I26" s="61">
        <f>E27/5</f>
        <v>0</v>
      </c>
      <c r="K26" s="58" t="s">
        <v>24</v>
      </c>
      <c r="L26">
        <v>20150</v>
      </c>
    </row>
    <row r="27" spans="1:13" ht="21.95" hidden="1" customHeight="1" x14ac:dyDescent="0.2">
      <c r="A27" s="74" t="s">
        <v>71</v>
      </c>
      <c r="B27" s="138">
        <v>19</v>
      </c>
      <c r="C27" s="150" t="s">
        <v>72</v>
      </c>
      <c r="D27" s="144">
        <f t="shared" si="2"/>
        <v>4.5</v>
      </c>
      <c r="E27" s="151">
        <f t="shared" si="1"/>
        <v>0</v>
      </c>
      <c r="F27" s="152" t="s">
        <v>12</v>
      </c>
      <c r="G27" s="153">
        <f>+D27*E27</f>
        <v>0</v>
      </c>
      <c r="I27" s="61"/>
      <c r="K27"/>
      <c r="L27"/>
    </row>
    <row r="28" spans="1:13" ht="21.95" customHeight="1" x14ac:dyDescent="0.2">
      <c r="A28" s="74" t="s">
        <v>90</v>
      </c>
      <c r="B28" s="90">
        <v>20</v>
      </c>
      <c r="C28" s="133" t="s">
        <v>101</v>
      </c>
      <c r="D28" s="154">
        <f t="shared" si="2"/>
        <v>4.4000000000000004</v>
      </c>
      <c r="E28" s="155">
        <f t="shared" si="1"/>
        <v>800</v>
      </c>
      <c r="F28" s="156" t="s">
        <v>12</v>
      </c>
      <c r="G28" s="157">
        <f>+D28*E28</f>
        <v>3520.0000000000005</v>
      </c>
      <c r="I28" s="125"/>
      <c r="K28"/>
      <c r="L28"/>
    </row>
    <row r="29" spans="1:13" ht="18" customHeight="1" x14ac:dyDescent="0.2">
      <c r="A29" s="74"/>
      <c r="B29" s="64"/>
      <c r="C29" s="142"/>
      <c r="D29" s="158"/>
      <c r="E29" s="197">
        <f>SUM(E8:E28)</f>
        <v>20150</v>
      </c>
      <c r="F29" s="159"/>
      <c r="G29" s="160"/>
      <c r="I29" s="61"/>
      <c r="K29"/>
      <c r="L29"/>
    </row>
    <row r="30" spans="1:13" ht="26.1" customHeight="1" x14ac:dyDescent="0.2">
      <c r="B30" s="102"/>
      <c r="C30" s="161"/>
      <c r="D30" s="507" t="s">
        <v>11</v>
      </c>
      <c r="E30" s="507"/>
      <c r="F30" s="507"/>
      <c r="G30" s="49">
        <f>SUM(G8:G29)</f>
        <v>68838</v>
      </c>
      <c r="K30"/>
      <c r="L30"/>
    </row>
    <row r="31" spans="1:13" ht="26.1" customHeight="1" x14ac:dyDescent="0.2">
      <c r="B31" s="102"/>
      <c r="C31" s="161"/>
      <c r="D31" s="162"/>
      <c r="E31" s="163"/>
      <c r="F31" s="162"/>
      <c r="G31" s="164"/>
      <c r="I31" s="59" t="s">
        <v>26</v>
      </c>
      <c r="K31"/>
      <c r="L31"/>
    </row>
    <row r="32" spans="1:13" ht="26.1" customHeight="1" x14ac:dyDescent="0.2">
      <c r="B32" s="165"/>
      <c r="C32" s="56" t="s">
        <v>18</v>
      </c>
      <c r="D32" s="166">
        <v>1942</v>
      </c>
      <c r="E32" s="167">
        <v>1</v>
      </c>
      <c r="F32" s="90" t="s">
        <v>10</v>
      </c>
      <c r="G32" s="81">
        <f>(D32*E32)</f>
        <v>1942</v>
      </c>
      <c r="K32"/>
      <c r="L32"/>
    </row>
    <row r="33" spans="1:12" ht="26.1" customHeight="1" x14ac:dyDescent="0.2">
      <c r="B33" s="165"/>
      <c r="C33" s="56" t="s">
        <v>64</v>
      </c>
      <c r="D33" s="168">
        <v>247333.77581853495</v>
      </c>
      <c r="E33" s="167">
        <v>1</v>
      </c>
      <c r="F33" s="90" t="s">
        <v>10</v>
      </c>
      <c r="G33" s="83">
        <f>D33*E33</f>
        <v>247333.77581853495</v>
      </c>
      <c r="K33"/>
      <c r="L33"/>
    </row>
    <row r="34" spans="1:12" s="142" customFormat="1" ht="26.1" customHeight="1" x14ac:dyDescent="0.25">
      <c r="A34" s="71"/>
      <c r="B34" s="9"/>
      <c r="C34" s="10"/>
      <c r="D34" s="11"/>
      <c r="E34" s="12"/>
      <c r="F34" s="11"/>
      <c r="G34" s="13"/>
      <c r="I34" s="60"/>
    </row>
    <row r="35" spans="1:12" s="142" customFormat="1" ht="26.1" customHeight="1" x14ac:dyDescent="0.2">
      <c r="B35" s="492" t="s">
        <v>14</v>
      </c>
      <c r="C35" s="492"/>
      <c r="D35" s="492"/>
      <c r="E35" s="492"/>
      <c r="F35" s="84" t="s">
        <v>8</v>
      </c>
      <c r="G35" s="85">
        <f>G30+G32</f>
        <v>70780</v>
      </c>
      <c r="I35" s="68"/>
      <c r="J35" s="78"/>
    </row>
    <row r="36" spans="1:12" ht="26.1" customHeight="1" x14ac:dyDescent="0.2">
      <c r="A36" s="142"/>
      <c r="B36" s="492" t="s">
        <v>15</v>
      </c>
      <c r="C36" s="492"/>
      <c r="D36" s="492"/>
      <c r="E36" s="492"/>
      <c r="F36" s="86" t="s">
        <v>9</v>
      </c>
      <c r="G36" s="96">
        <f>G33</f>
        <v>247333.77581853495</v>
      </c>
    </row>
    <row r="37" spans="1:12" ht="17.100000000000001" customHeight="1" x14ac:dyDescent="0.2">
      <c r="B37" s="169"/>
      <c r="C37" s="170"/>
      <c r="D37" s="170"/>
      <c r="E37" s="170"/>
      <c r="F37" s="171"/>
      <c r="G37" s="172"/>
    </row>
    <row r="38" spans="1:12" ht="17.100000000000001" customHeight="1" x14ac:dyDescent="0.2">
      <c r="B38" s="173"/>
      <c r="C38" s="142"/>
      <c r="D38" s="142"/>
      <c r="E38" s="142"/>
      <c r="G38" s="174"/>
    </row>
    <row r="39" spans="1:12" ht="17.100000000000001" customHeight="1" x14ac:dyDescent="0.2">
      <c r="B39" s="173"/>
      <c r="C39" s="142"/>
      <c r="D39" s="142"/>
      <c r="E39" s="142"/>
      <c r="G39" s="174"/>
    </row>
    <row r="40" spans="1:12" ht="17.100000000000001" customHeight="1" x14ac:dyDescent="0.2">
      <c r="B40" s="173"/>
      <c r="C40" s="142"/>
      <c r="D40" s="142"/>
      <c r="E40" s="142"/>
      <c r="G40" s="174"/>
    </row>
    <row r="41" spans="1:12" ht="18" customHeight="1" x14ac:dyDescent="0.2">
      <c r="B41" s="173"/>
      <c r="C41" s="142"/>
      <c r="D41" s="142"/>
      <c r="E41" s="142"/>
      <c r="G41" s="174"/>
    </row>
    <row r="42" spans="1:12" ht="18" customHeight="1" x14ac:dyDescent="0.2">
      <c r="B42" s="173"/>
      <c r="D42" s="175"/>
      <c r="E42" s="175"/>
      <c r="F42" s="175"/>
      <c r="G42" s="176"/>
    </row>
    <row r="43" spans="1:12" ht="18" customHeight="1" x14ac:dyDescent="0.2">
      <c r="B43" s="173"/>
      <c r="D43" s="175"/>
      <c r="F43" s="175"/>
      <c r="G43" s="176"/>
    </row>
    <row r="44" spans="1:12" customFormat="1" ht="15" customHeight="1" x14ac:dyDescent="0.2">
      <c r="A44" s="71"/>
      <c r="B44" s="173"/>
      <c r="C44" s="55" t="s">
        <v>16</v>
      </c>
      <c r="D44" s="6"/>
      <c r="E44" s="489" t="s">
        <v>17</v>
      </c>
      <c r="F44" s="489"/>
      <c r="G44" s="506"/>
      <c r="H44" s="37"/>
      <c r="I44" s="59"/>
    </row>
    <row r="45" spans="1:12" ht="15.75" x14ac:dyDescent="0.25">
      <c r="A45"/>
      <c r="B45" s="38"/>
      <c r="C45" s="48" t="s">
        <v>69</v>
      </c>
      <c r="D45" s="39"/>
      <c r="E45" s="40" t="s">
        <v>13</v>
      </c>
      <c r="F45" s="40"/>
      <c r="G45" s="41"/>
      <c r="H45" s="175"/>
    </row>
    <row r="46" spans="1:12" x14ac:dyDescent="0.2">
      <c r="B46" s="177"/>
      <c r="C46" s="178"/>
      <c r="D46" s="178"/>
      <c r="E46" s="179"/>
      <c r="F46" s="179"/>
      <c r="G46" s="180"/>
    </row>
    <row r="47" spans="1:12" ht="21.95" customHeight="1" x14ac:dyDescent="0.2"/>
    <row r="48" spans="1:12" ht="21.95" customHeight="1" x14ac:dyDescent="0.2"/>
    <row r="49" spans="9:9" ht="21.95" customHeight="1" x14ac:dyDescent="0.2">
      <c r="I49" s="72"/>
    </row>
    <row r="50" spans="9:9" ht="7.5" customHeight="1" x14ac:dyDescent="0.2">
      <c r="I50" s="72"/>
    </row>
    <row r="51" spans="9:9" x14ac:dyDescent="0.2">
      <c r="I51" s="72"/>
    </row>
    <row r="52" spans="9:9" x14ac:dyDescent="0.2">
      <c r="I52" s="72"/>
    </row>
    <row r="53" spans="9:9" x14ac:dyDescent="0.2">
      <c r="I53" s="72"/>
    </row>
    <row r="54" spans="9:9" ht="21.95" customHeight="1" x14ac:dyDescent="0.2">
      <c r="I54" s="72"/>
    </row>
    <row r="55" spans="9:9" ht="21.95" customHeight="1" x14ac:dyDescent="0.2">
      <c r="I55" s="72"/>
    </row>
    <row r="56" spans="9:9" ht="21.95" customHeight="1" x14ac:dyDescent="0.2">
      <c r="I56" s="72"/>
    </row>
    <row r="57" spans="9:9" ht="21.95" customHeight="1" x14ac:dyDescent="0.2">
      <c r="I57" s="72"/>
    </row>
    <row r="58" spans="9:9" ht="21.95" customHeight="1" x14ac:dyDescent="0.2">
      <c r="I58" s="72"/>
    </row>
    <row r="59" spans="9:9" ht="23.25" customHeight="1" x14ac:dyDescent="0.2">
      <c r="I59" s="72"/>
    </row>
    <row r="60" spans="9:9" x14ac:dyDescent="0.2">
      <c r="I60" s="72"/>
    </row>
    <row r="61" spans="9:9" ht="21.95" customHeight="1" x14ac:dyDescent="0.2">
      <c r="I61" s="72"/>
    </row>
    <row r="62" spans="9:9" ht="21.95" customHeight="1" x14ac:dyDescent="0.2">
      <c r="I62" s="72"/>
    </row>
    <row r="63" spans="9:9" ht="21.95" customHeight="1" x14ac:dyDescent="0.2">
      <c r="I63" s="72"/>
    </row>
    <row r="64" spans="9:9" ht="21.95" customHeight="1" x14ac:dyDescent="0.2">
      <c r="I64" s="72"/>
    </row>
    <row r="65" spans="1:9" ht="21.95" customHeight="1" x14ac:dyDescent="0.2">
      <c r="I65" s="72"/>
    </row>
    <row r="66" spans="1:9" ht="7.5" customHeight="1" x14ac:dyDescent="0.2"/>
    <row r="67" spans="1:9" ht="18" customHeight="1" x14ac:dyDescent="0.2"/>
    <row r="68" spans="1:9" ht="18" customHeight="1" x14ac:dyDescent="0.2"/>
    <row r="69" spans="1:9" ht="18" customHeight="1" x14ac:dyDescent="0.2"/>
    <row r="70" spans="1:9" ht="18" customHeight="1" x14ac:dyDescent="0.2"/>
    <row r="71" spans="1:9" ht="18" customHeight="1" x14ac:dyDescent="0.2"/>
    <row r="72" spans="1:9" ht="18" customHeight="1" x14ac:dyDescent="0.2">
      <c r="A72" s="71" t="s">
        <v>46</v>
      </c>
      <c r="B72" s="71">
        <v>2.76</v>
      </c>
    </row>
    <row r="73" spans="1:9" x14ac:dyDescent="0.2">
      <c r="A73" s="71" t="s">
        <v>47</v>
      </c>
      <c r="B73" s="71">
        <v>2</v>
      </c>
    </row>
    <row r="74" spans="1:9" x14ac:dyDescent="0.2">
      <c r="A74" s="71" t="s">
        <v>49</v>
      </c>
      <c r="B74" s="71">
        <v>3.23</v>
      </c>
    </row>
    <row r="75" spans="1:9" x14ac:dyDescent="0.2">
      <c r="A75" s="71" t="s">
        <v>48</v>
      </c>
      <c r="B75" s="71">
        <v>1.84</v>
      </c>
    </row>
    <row r="76" spans="1:9" x14ac:dyDescent="0.2">
      <c r="A76" s="71" t="s">
        <v>50</v>
      </c>
      <c r="B76" s="71">
        <v>3.18</v>
      </c>
    </row>
    <row r="77" spans="1:9" x14ac:dyDescent="0.2">
      <c r="A77" s="71" t="s">
        <v>51</v>
      </c>
      <c r="B77" s="71">
        <v>2.38</v>
      </c>
    </row>
    <row r="78" spans="1:9" x14ac:dyDescent="0.2">
      <c r="A78" s="71" t="s">
        <v>52</v>
      </c>
      <c r="B78" s="71">
        <v>5.45</v>
      </c>
    </row>
    <row r="79" spans="1:9" x14ac:dyDescent="0.2">
      <c r="A79" s="71" t="s">
        <v>53</v>
      </c>
      <c r="B79" s="71">
        <v>5.98</v>
      </c>
    </row>
    <row r="80" spans="1:9" x14ac:dyDescent="0.2">
      <c r="A80" s="71" t="s">
        <v>73</v>
      </c>
      <c r="B80" s="71">
        <v>2.2000000000000002</v>
      </c>
    </row>
    <row r="81" spans="1:2" x14ac:dyDescent="0.2">
      <c r="A81" s="71" t="s">
        <v>54</v>
      </c>
      <c r="B81" s="71">
        <v>4.7</v>
      </c>
    </row>
    <row r="82" spans="1:2" x14ac:dyDescent="0.2">
      <c r="A82" s="71" t="s">
        <v>101</v>
      </c>
      <c r="B82" s="71">
        <v>4.4000000000000004</v>
      </c>
    </row>
    <row r="83" spans="1:2" x14ac:dyDescent="0.2">
      <c r="A83" s="71" t="s">
        <v>55</v>
      </c>
      <c r="B83" s="71">
        <v>2.15</v>
      </c>
    </row>
    <row r="84" spans="1:2" x14ac:dyDescent="0.2">
      <c r="A84" s="71" t="s">
        <v>56</v>
      </c>
      <c r="B84" s="71">
        <v>2.41</v>
      </c>
    </row>
    <row r="85" spans="1:2" x14ac:dyDescent="0.2">
      <c r="A85" s="71" t="s">
        <v>57</v>
      </c>
      <c r="B85" s="71">
        <v>2.83</v>
      </c>
    </row>
    <row r="86" spans="1:2" x14ac:dyDescent="0.2">
      <c r="A86" s="71" t="s">
        <v>58</v>
      </c>
      <c r="B86" s="71">
        <v>3.46</v>
      </c>
    </row>
    <row r="87" spans="1:2" x14ac:dyDescent="0.2">
      <c r="A87" s="71" t="s">
        <v>59</v>
      </c>
      <c r="B87" s="71">
        <v>2.15</v>
      </c>
    </row>
    <row r="88" spans="1:2" x14ac:dyDescent="0.2">
      <c r="A88" s="71" t="s">
        <v>60</v>
      </c>
      <c r="B88" s="71">
        <v>4.3899999999999997</v>
      </c>
    </row>
    <row r="89" spans="1:2" x14ac:dyDescent="0.2">
      <c r="A89" s="71" t="s">
        <v>61</v>
      </c>
      <c r="B89" s="71">
        <v>3.9</v>
      </c>
    </row>
    <row r="90" spans="1:2" x14ac:dyDescent="0.2">
      <c r="A90" s="71" t="s">
        <v>62</v>
      </c>
      <c r="B90" s="71">
        <v>1.18</v>
      </c>
    </row>
    <row r="91" spans="1:2" x14ac:dyDescent="0.2">
      <c r="A91" s="71" t="s">
        <v>72</v>
      </c>
      <c r="B91" s="71">
        <v>4.5</v>
      </c>
    </row>
    <row r="92" spans="1:2" x14ac:dyDescent="0.2">
      <c r="A92" s="71" t="s">
        <v>77</v>
      </c>
      <c r="B92" s="71">
        <v>6.49</v>
      </c>
    </row>
  </sheetData>
  <autoFilter ref="A7:M30" xr:uid="{00000000-0009-0000-0000-000006000000}">
    <filterColumn colId="4">
      <filters blank="1">
        <filter val="1000"/>
        <filter val="1200"/>
        <filter val="1900"/>
        <filter val="20150"/>
        <filter val="2900"/>
        <filter val="3000"/>
        <filter val="4000"/>
        <filter val="600"/>
        <filter val="650"/>
        <filter val="800"/>
        <filter val="900"/>
      </filters>
    </filterColumn>
  </autoFilter>
  <mergeCells count="8">
    <mergeCell ref="B36:E36"/>
    <mergeCell ref="E44:G44"/>
    <mergeCell ref="B2:G2"/>
    <mergeCell ref="B3:G3"/>
    <mergeCell ref="B4:G4"/>
    <mergeCell ref="B5:G5"/>
    <mergeCell ref="D30:F30"/>
    <mergeCell ref="B35:E3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2"/>
  <headerFooter alignWithMargins="0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>
    <pageSetUpPr fitToPage="1"/>
  </sheetPr>
  <dimension ref="B1:J75"/>
  <sheetViews>
    <sheetView topLeftCell="B4" zoomScale="98" zoomScaleNormal="98" workbookViewId="0">
      <selection activeCell="G28" sqref="G28"/>
    </sheetView>
  </sheetViews>
  <sheetFormatPr baseColWidth="10" defaultRowHeight="12.75" x14ac:dyDescent="0.2"/>
  <cols>
    <col min="2" max="2" width="13" style="63" bestFit="1" customWidth="1"/>
    <col min="3" max="3" width="12" style="63" bestFit="1" customWidth="1"/>
    <col min="4" max="4" width="16.28515625" style="63" bestFit="1" customWidth="1"/>
    <col min="5" max="5" width="12.7109375" style="63" bestFit="1" customWidth="1"/>
    <col min="6" max="6" width="20.42578125" style="99" customWidth="1"/>
    <col min="7" max="8" width="6" customWidth="1"/>
    <col min="9" max="9" width="20.5703125" style="63" bestFit="1" customWidth="1"/>
    <col min="10" max="10" width="17" style="63" customWidth="1"/>
  </cols>
  <sheetData>
    <row r="1" spans="2:10" x14ac:dyDescent="0.2">
      <c r="C1" s="63" t="s">
        <v>67</v>
      </c>
    </row>
    <row r="3" spans="2:10" x14ac:dyDescent="0.2">
      <c r="B3" s="62" t="s">
        <v>19</v>
      </c>
      <c r="C3" s="62" t="s">
        <v>20</v>
      </c>
      <c r="D3" s="105" t="s">
        <v>21</v>
      </c>
      <c r="E3" s="105" t="s">
        <v>22</v>
      </c>
      <c r="F3" s="62" t="s">
        <v>74</v>
      </c>
    </row>
    <row r="4" spans="2:10" x14ac:dyDescent="0.2">
      <c r="B4" s="181">
        <v>590042911</v>
      </c>
      <c r="C4" s="182">
        <v>43703</v>
      </c>
      <c r="D4" s="181" t="s">
        <v>37</v>
      </c>
      <c r="E4" s="181">
        <v>1000</v>
      </c>
      <c r="F4" s="183" t="s">
        <v>108</v>
      </c>
      <c r="G4" s="64"/>
      <c r="H4" s="64"/>
    </row>
    <row r="5" spans="2:10" x14ac:dyDescent="0.2">
      <c r="B5" s="181">
        <v>590042911</v>
      </c>
      <c r="C5" s="182">
        <v>43703</v>
      </c>
      <c r="D5" s="181" t="s">
        <v>33</v>
      </c>
      <c r="E5" s="181">
        <v>2000</v>
      </c>
      <c r="F5" s="183" t="s">
        <v>108</v>
      </c>
      <c r="G5" s="64"/>
      <c r="H5" s="64"/>
    </row>
    <row r="6" spans="2:10" x14ac:dyDescent="0.2">
      <c r="B6" s="181">
        <v>590042911</v>
      </c>
      <c r="C6" s="182">
        <v>43703</v>
      </c>
      <c r="D6" s="181" t="s">
        <v>29</v>
      </c>
      <c r="E6" s="181">
        <v>600</v>
      </c>
      <c r="F6" s="183" t="s">
        <v>108</v>
      </c>
      <c r="G6" s="64"/>
      <c r="H6" s="64"/>
      <c r="I6" s="76" t="s">
        <v>23</v>
      </c>
      <c r="J6" s="76" t="s">
        <v>25</v>
      </c>
    </row>
    <row r="7" spans="2:10" x14ac:dyDescent="0.2">
      <c r="B7" s="181">
        <v>590042911</v>
      </c>
      <c r="C7" s="182">
        <v>43703</v>
      </c>
      <c r="D7" s="181" t="s">
        <v>35</v>
      </c>
      <c r="E7" s="181">
        <v>300</v>
      </c>
      <c r="F7" s="183" t="s">
        <v>108</v>
      </c>
      <c r="G7" s="64"/>
      <c r="H7" s="64"/>
      <c r="I7" s="76" t="s">
        <v>29</v>
      </c>
      <c r="J7" s="76">
        <v>600</v>
      </c>
    </row>
    <row r="8" spans="2:10" x14ac:dyDescent="0.2">
      <c r="B8" s="184">
        <v>590043009</v>
      </c>
      <c r="C8" s="185">
        <v>43710</v>
      </c>
      <c r="D8" s="186" t="s">
        <v>34</v>
      </c>
      <c r="E8" s="186">
        <v>900</v>
      </c>
      <c r="F8" s="184" t="s">
        <v>109</v>
      </c>
      <c r="I8" s="76" t="s">
        <v>28</v>
      </c>
      <c r="J8" s="76">
        <v>600</v>
      </c>
    </row>
    <row r="9" spans="2:10" x14ac:dyDescent="0.2">
      <c r="B9" s="184">
        <v>590043009</v>
      </c>
      <c r="C9" s="185">
        <v>43710</v>
      </c>
      <c r="D9" s="186" t="s">
        <v>38</v>
      </c>
      <c r="E9" s="186">
        <v>1500</v>
      </c>
      <c r="F9" s="184" t="s">
        <v>109</v>
      </c>
      <c r="I9" s="76" t="s">
        <v>31</v>
      </c>
      <c r="J9" s="76">
        <v>650</v>
      </c>
    </row>
    <row r="10" spans="2:10" x14ac:dyDescent="0.2">
      <c r="B10" s="184">
        <v>590043009</v>
      </c>
      <c r="C10" s="185">
        <v>43710</v>
      </c>
      <c r="D10" s="186" t="s">
        <v>39</v>
      </c>
      <c r="E10" s="186">
        <v>1000</v>
      </c>
      <c r="F10" s="184" t="s">
        <v>109</v>
      </c>
      <c r="I10" s="76" t="s">
        <v>32</v>
      </c>
      <c r="J10" s="76">
        <v>600</v>
      </c>
    </row>
    <row r="11" spans="2:10" x14ac:dyDescent="0.2">
      <c r="B11" s="184">
        <v>590043009</v>
      </c>
      <c r="C11" s="185">
        <v>43710</v>
      </c>
      <c r="D11" s="186" t="s">
        <v>42</v>
      </c>
      <c r="E11" s="186">
        <v>600</v>
      </c>
      <c r="F11" s="184" t="s">
        <v>109</v>
      </c>
      <c r="H11" s="187"/>
      <c r="I11" s="76" t="s">
        <v>33</v>
      </c>
      <c r="J11" s="76">
        <v>3000</v>
      </c>
    </row>
    <row r="12" spans="2:10" x14ac:dyDescent="0.2">
      <c r="B12" s="184">
        <v>590043009</v>
      </c>
      <c r="C12" s="185">
        <v>43710</v>
      </c>
      <c r="D12" s="186" t="s">
        <v>35</v>
      </c>
      <c r="E12" s="186">
        <v>300</v>
      </c>
      <c r="F12" s="184" t="s">
        <v>109</v>
      </c>
      <c r="I12" s="76" t="s">
        <v>34</v>
      </c>
      <c r="J12" s="76">
        <v>1900</v>
      </c>
    </row>
    <row r="13" spans="2:10" x14ac:dyDescent="0.2">
      <c r="B13" s="183">
        <v>590043050</v>
      </c>
      <c r="C13" s="188">
        <v>43717</v>
      </c>
      <c r="D13" s="181" t="s">
        <v>31</v>
      </c>
      <c r="E13" s="181">
        <v>300</v>
      </c>
      <c r="F13" s="183" t="s">
        <v>110</v>
      </c>
      <c r="I13" s="76" t="s">
        <v>35</v>
      </c>
      <c r="J13" s="76">
        <v>1200</v>
      </c>
    </row>
    <row r="14" spans="2:10" x14ac:dyDescent="0.2">
      <c r="B14" s="183">
        <v>590043050</v>
      </c>
      <c r="C14" s="188">
        <v>43717</v>
      </c>
      <c r="D14" s="181" t="s">
        <v>42</v>
      </c>
      <c r="E14" s="181">
        <v>200</v>
      </c>
      <c r="F14" s="183" t="s">
        <v>110</v>
      </c>
      <c r="I14" s="76" t="s">
        <v>36</v>
      </c>
      <c r="J14" s="76">
        <v>900</v>
      </c>
    </row>
    <row r="15" spans="2:10" x14ac:dyDescent="0.2">
      <c r="B15" s="183">
        <v>590043050</v>
      </c>
      <c r="C15" s="188">
        <v>43717</v>
      </c>
      <c r="D15" s="181" t="s">
        <v>38</v>
      </c>
      <c r="E15" s="181">
        <v>400</v>
      </c>
      <c r="F15" s="183" t="s">
        <v>110</v>
      </c>
      <c r="I15" s="76" t="s">
        <v>90</v>
      </c>
      <c r="J15" s="76">
        <v>800</v>
      </c>
    </row>
    <row r="16" spans="2:10" x14ac:dyDescent="0.2">
      <c r="B16" s="183">
        <v>590043050</v>
      </c>
      <c r="C16" s="188">
        <v>43717</v>
      </c>
      <c r="D16" s="181" t="s">
        <v>32</v>
      </c>
      <c r="E16" s="181">
        <v>600</v>
      </c>
      <c r="F16" s="183" t="s">
        <v>110</v>
      </c>
      <c r="I16" s="76" t="s">
        <v>37</v>
      </c>
      <c r="J16" s="76">
        <v>4000</v>
      </c>
    </row>
    <row r="17" spans="2:10" x14ac:dyDescent="0.2">
      <c r="B17" s="183">
        <v>590043050</v>
      </c>
      <c r="C17" s="188">
        <v>43717</v>
      </c>
      <c r="D17" s="181" t="s">
        <v>33</v>
      </c>
      <c r="E17" s="181">
        <v>1000</v>
      </c>
      <c r="F17" s="183" t="s">
        <v>110</v>
      </c>
      <c r="I17" s="76" t="s">
        <v>38</v>
      </c>
      <c r="J17" s="76">
        <v>2900</v>
      </c>
    </row>
    <row r="18" spans="2:10" x14ac:dyDescent="0.2">
      <c r="B18" s="183">
        <v>590043050</v>
      </c>
      <c r="C18" s="188">
        <v>43717</v>
      </c>
      <c r="D18" s="181" t="s">
        <v>35</v>
      </c>
      <c r="E18" s="181">
        <v>250</v>
      </c>
      <c r="F18" s="183" t="s">
        <v>110</v>
      </c>
      <c r="I18" s="76" t="s">
        <v>39</v>
      </c>
      <c r="J18" s="76">
        <v>1000</v>
      </c>
    </row>
    <row r="19" spans="2:10" x14ac:dyDescent="0.2">
      <c r="B19" s="183">
        <v>590043050</v>
      </c>
      <c r="C19" s="188">
        <v>43717</v>
      </c>
      <c r="D19" s="181" t="s">
        <v>28</v>
      </c>
      <c r="E19" s="181">
        <v>200</v>
      </c>
      <c r="F19" s="183" t="s">
        <v>110</v>
      </c>
      <c r="I19" s="76" t="s">
        <v>76</v>
      </c>
      <c r="J19" s="76">
        <v>500</v>
      </c>
    </row>
    <row r="20" spans="2:10" x14ac:dyDescent="0.2">
      <c r="B20" s="189">
        <v>590043126</v>
      </c>
      <c r="C20" s="190">
        <v>43731</v>
      </c>
      <c r="D20" s="191" t="s">
        <v>90</v>
      </c>
      <c r="E20" s="191">
        <v>800</v>
      </c>
      <c r="F20" s="192" t="s">
        <v>111</v>
      </c>
      <c r="I20" s="76" t="s">
        <v>42</v>
      </c>
      <c r="J20" s="76">
        <v>800</v>
      </c>
    </row>
    <row r="21" spans="2:10" x14ac:dyDescent="0.2">
      <c r="B21" s="189">
        <v>590043126</v>
      </c>
      <c r="C21" s="190">
        <v>43731</v>
      </c>
      <c r="D21" s="191" t="s">
        <v>36</v>
      </c>
      <c r="E21" s="191">
        <v>900</v>
      </c>
      <c r="F21" s="192" t="s">
        <v>111</v>
      </c>
      <c r="I21" s="76" t="s">
        <v>27</v>
      </c>
      <c r="J21" s="76"/>
    </row>
    <row r="22" spans="2:10" x14ac:dyDescent="0.2">
      <c r="B22" s="189">
        <v>590043126</v>
      </c>
      <c r="C22" s="190">
        <v>43731</v>
      </c>
      <c r="D22" s="191" t="s">
        <v>28</v>
      </c>
      <c r="E22" s="191">
        <v>400</v>
      </c>
      <c r="F22" s="192" t="s">
        <v>111</v>
      </c>
      <c r="H22" s="187"/>
      <c r="I22" s="76" t="s">
        <v>24</v>
      </c>
      <c r="J22" s="76">
        <v>19450</v>
      </c>
    </row>
    <row r="23" spans="2:10" x14ac:dyDescent="0.2">
      <c r="B23" s="189">
        <v>590043126</v>
      </c>
      <c r="C23" s="190">
        <v>43731</v>
      </c>
      <c r="D23" s="191" t="s">
        <v>37</v>
      </c>
      <c r="E23" s="191">
        <v>3000</v>
      </c>
      <c r="F23" s="192" t="s">
        <v>111</v>
      </c>
      <c r="I23"/>
      <c r="J23"/>
    </row>
    <row r="24" spans="2:10" x14ac:dyDescent="0.2">
      <c r="B24" s="189">
        <v>590043126</v>
      </c>
      <c r="C24" s="190">
        <v>43731</v>
      </c>
      <c r="D24" s="191" t="s">
        <v>34</v>
      </c>
      <c r="E24" s="191">
        <v>1000</v>
      </c>
      <c r="F24" s="192" t="s">
        <v>111</v>
      </c>
    </row>
    <row r="25" spans="2:10" x14ac:dyDescent="0.2">
      <c r="B25" s="189">
        <v>590043126</v>
      </c>
      <c r="C25" s="190">
        <v>43731</v>
      </c>
      <c r="D25" s="191" t="s">
        <v>35</v>
      </c>
      <c r="E25" s="191">
        <v>350</v>
      </c>
      <c r="F25" s="192" t="s">
        <v>111</v>
      </c>
    </row>
    <row r="26" spans="2:10" x14ac:dyDescent="0.2">
      <c r="B26" s="189">
        <v>590043126</v>
      </c>
      <c r="C26" s="190">
        <v>43731</v>
      </c>
      <c r="D26" s="191" t="s">
        <v>31</v>
      </c>
      <c r="E26" s="191">
        <v>350</v>
      </c>
      <c r="F26" s="192" t="s">
        <v>111</v>
      </c>
    </row>
    <row r="27" spans="2:10" x14ac:dyDescent="0.2">
      <c r="B27" s="189">
        <v>590043126</v>
      </c>
      <c r="C27" s="190">
        <v>43731</v>
      </c>
      <c r="D27" s="191" t="s">
        <v>76</v>
      </c>
      <c r="E27" s="191">
        <v>500</v>
      </c>
      <c r="F27" s="192" t="s">
        <v>111</v>
      </c>
    </row>
    <row r="28" spans="2:10" x14ac:dyDescent="0.2">
      <c r="B28" s="189">
        <v>590043126</v>
      </c>
      <c r="C28" s="190">
        <v>43731</v>
      </c>
      <c r="D28" s="191" t="s">
        <v>38</v>
      </c>
      <c r="E28" s="191">
        <v>1000</v>
      </c>
      <c r="F28" s="192" t="s">
        <v>111</v>
      </c>
    </row>
    <row r="29" spans="2:10" x14ac:dyDescent="0.2">
      <c r="B29" s="189"/>
      <c r="C29" s="193"/>
      <c r="D29" s="191"/>
      <c r="E29" s="191"/>
      <c r="F29" s="192"/>
    </row>
    <row r="30" spans="2:10" x14ac:dyDescent="0.2">
      <c r="B30" s="76" t="s">
        <v>85</v>
      </c>
      <c r="C30" s="77">
        <v>43663</v>
      </c>
      <c r="D30" s="181" t="s">
        <v>76</v>
      </c>
      <c r="E30" s="181">
        <v>700</v>
      </c>
      <c r="F30" s="194"/>
      <c r="I30">
        <v>1700</v>
      </c>
      <c r="J30" s="64" t="s">
        <v>106</v>
      </c>
    </row>
    <row r="31" spans="2:10" x14ac:dyDescent="0.2">
      <c r="B31" s="183"/>
      <c r="C31" s="182"/>
      <c r="D31" s="181"/>
      <c r="E31" s="181"/>
      <c r="F31" s="194"/>
      <c r="I31" s="198">
        <f>I30-E30</f>
        <v>1000</v>
      </c>
      <c r="J31" s="137" t="s">
        <v>113</v>
      </c>
    </row>
    <row r="32" spans="2:10" x14ac:dyDescent="0.2">
      <c r="B32" s="76"/>
      <c r="C32" s="77"/>
      <c r="D32" s="106"/>
      <c r="E32" s="76"/>
      <c r="F32" s="100"/>
    </row>
    <row r="33" spans="2:8" x14ac:dyDescent="0.2">
      <c r="B33" s="76"/>
      <c r="C33" s="77"/>
      <c r="D33" s="106"/>
      <c r="E33" s="76"/>
      <c r="F33" s="100"/>
      <c r="H33" s="187"/>
    </row>
    <row r="34" spans="2:8" x14ac:dyDescent="0.2">
      <c r="B34" s="76"/>
      <c r="C34" s="77"/>
      <c r="D34" s="106"/>
      <c r="E34" s="76"/>
      <c r="F34" s="100"/>
    </row>
    <row r="35" spans="2:8" x14ac:dyDescent="0.2">
      <c r="B35" s="76"/>
      <c r="C35" s="77"/>
      <c r="D35" s="106"/>
      <c r="E35" s="76"/>
      <c r="F35" s="100"/>
    </row>
    <row r="36" spans="2:8" x14ac:dyDescent="0.2">
      <c r="B36" s="76"/>
      <c r="C36" s="77"/>
      <c r="D36" s="106"/>
      <c r="E36" s="76"/>
      <c r="F36" s="100"/>
    </row>
    <row r="37" spans="2:8" x14ac:dyDescent="0.2">
      <c r="B37" s="76"/>
      <c r="C37" s="77"/>
      <c r="D37" s="106"/>
      <c r="E37" s="76"/>
      <c r="F37" s="100"/>
    </row>
    <row r="38" spans="2:8" x14ac:dyDescent="0.2">
      <c r="B38" s="76"/>
      <c r="C38" s="77"/>
      <c r="D38" s="106"/>
      <c r="E38" s="76"/>
      <c r="F38" s="100"/>
    </row>
    <row r="39" spans="2:8" x14ac:dyDescent="0.2">
      <c r="B39" s="76"/>
      <c r="C39" s="77"/>
      <c r="D39" s="106"/>
      <c r="E39" s="76"/>
      <c r="F39" s="100"/>
    </row>
    <row r="42" spans="2:8" x14ac:dyDescent="0.2">
      <c r="C42" s="89"/>
    </row>
    <row r="43" spans="2:8" x14ac:dyDescent="0.2">
      <c r="C43" s="89"/>
    </row>
    <row r="45" spans="2:8" x14ac:dyDescent="0.2">
      <c r="B45" s="64"/>
    </row>
    <row r="46" spans="2:8" x14ac:dyDescent="0.2">
      <c r="B46" s="64"/>
    </row>
    <row r="47" spans="2:8" x14ac:dyDescent="0.2">
      <c r="B47" s="71" t="s">
        <v>29</v>
      </c>
    </row>
    <row r="48" spans="2:8" x14ac:dyDescent="0.2">
      <c r="B48" s="71" t="s">
        <v>30</v>
      </c>
    </row>
    <row r="49" spans="2:2" x14ac:dyDescent="0.2">
      <c r="B49" s="71" t="s">
        <v>28</v>
      </c>
    </row>
    <row r="50" spans="2:2" x14ac:dyDescent="0.2">
      <c r="B50" s="71" t="s">
        <v>31</v>
      </c>
    </row>
    <row r="51" spans="2:2" x14ac:dyDescent="0.2">
      <c r="B51" s="71" t="s">
        <v>32</v>
      </c>
    </row>
    <row r="52" spans="2:2" x14ac:dyDescent="0.2">
      <c r="B52" s="71" t="s">
        <v>33</v>
      </c>
    </row>
    <row r="53" spans="2:2" x14ac:dyDescent="0.2">
      <c r="B53" s="71" t="s">
        <v>34</v>
      </c>
    </row>
    <row r="54" spans="2:2" x14ac:dyDescent="0.2">
      <c r="B54" s="71" t="s">
        <v>35</v>
      </c>
    </row>
    <row r="55" spans="2:2" x14ac:dyDescent="0.2">
      <c r="B55" s="71" t="s">
        <v>36</v>
      </c>
    </row>
    <row r="56" spans="2:2" x14ac:dyDescent="0.2">
      <c r="B56" s="71" t="s">
        <v>37</v>
      </c>
    </row>
    <row r="57" spans="2:2" x14ac:dyDescent="0.2">
      <c r="B57" s="71" t="s">
        <v>38</v>
      </c>
    </row>
    <row r="58" spans="2:2" x14ac:dyDescent="0.2">
      <c r="B58" s="71" t="s">
        <v>39</v>
      </c>
    </row>
    <row r="59" spans="2:2" x14ac:dyDescent="0.2">
      <c r="B59" s="71" t="s">
        <v>40</v>
      </c>
    </row>
    <row r="60" spans="2:2" x14ac:dyDescent="0.2">
      <c r="B60" s="71" t="s">
        <v>41</v>
      </c>
    </row>
    <row r="61" spans="2:2" x14ac:dyDescent="0.2">
      <c r="B61" s="63" t="s">
        <v>70</v>
      </c>
    </row>
    <row r="62" spans="2:2" x14ac:dyDescent="0.2">
      <c r="B62" s="71" t="s">
        <v>42</v>
      </c>
    </row>
    <row r="63" spans="2:2" x14ac:dyDescent="0.2">
      <c r="B63" s="71" t="s">
        <v>43</v>
      </c>
    </row>
    <row r="64" spans="2:2" x14ac:dyDescent="0.2">
      <c r="B64" s="71" t="s">
        <v>44</v>
      </c>
    </row>
    <row r="65" spans="2:2" x14ac:dyDescent="0.2">
      <c r="B65" s="94" t="s">
        <v>71</v>
      </c>
    </row>
    <row r="66" spans="2:2" x14ac:dyDescent="0.2">
      <c r="B66" s="102" t="s">
        <v>76</v>
      </c>
    </row>
    <row r="67" spans="2:2" x14ac:dyDescent="0.2">
      <c r="B67" s="102" t="s">
        <v>90</v>
      </c>
    </row>
    <row r="68" spans="2:2" x14ac:dyDescent="0.2">
      <c r="B68" s="64"/>
    </row>
    <row r="69" spans="2:2" x14ac:dyDescent="0.2">
      <c r="B69" s="64"/>
    </row>
    <row r="70" spans="2:2" x14ac:dyDescent="0.2">
      <c r="B70" s="64"/>
    </row>
    <row r="71" spans="2:2" x14ac:dyDescent="0.2">
      <c r="B71" s="64"/>
    </row>
    <row r="72" spans="2:2" x14ac:dyDescent="0.2">
      <c r="B72" s="64"/>
    </row>
    <row r="73" spans="2:2" x14ac:dyDescent="0.2">
      <c r="B73" s="64"/>
    </row>
    <row r="74" spans="2:2" x14ac:dyDescent="0.2">
      <c r="B74" s="64"/>
    </row>
    <row r="75" spans="2:2" x14ac:dyDescent="0.2">
      <c r="B75" s="64"/>
    </row>
  </sheetData>
  <autoFilter ref="B3:F37" xr:uid="{00000000-0009-0000-0000-000007000000}"/>
  <dataValidations count="3">
    <dataValidation type="list" allowBlank="1" showInputMessage="1" showErrorMessage="1" sqref="D40" xr:uid="{00000000-0002-0000-0700-000000000000}">
      <formula1>$B$47:$B$65</formula1>
    </dataValidation>
    <dataValidation type="list" allowBlank="1" showInputMessage="1" showErrorMessage="1" sqref="D42:D47" xr:uid="{00000000-0002-0000-0700-000001000000}">
      <formula1>$B$47:$B$64</formula1>
    </dataValidation>
    <dataValidation type="list" allowBlank="1" showInputMessage="1" showErrorMessage="1" sqref="D4:D39" xr:uid="{00000000-0002-0000-0700-000002000000}">
      <formula1>$B$47:$B$69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80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pageSetUpPr fitToPage="1"/>
  </sheetPr>
  <dimension ref="B1:J67"/>
  <sheetViews>
    <sheetView topLeftCell="B3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7" style="200" customWidth="1"/>
    <col min="11" max="16384" width="11.42578125" style="199"/>
  </cols>
  <sheetData>
    <row r="1" spans="2:10" x14ac:dyDescent="0.2">
      <c r="C1" s="200" t="s">
        <v>67</v>
      </c>
    </row>
    <row r="3" spans="2:10" x14ac:dyDescent="0.2">
      <c r="B3" s="218" t="s">
        <v>19</v>
      </c>
      <c r="C3" s="218" t="s">
        <v>20</v>
      </c>
      <c r="D3" s="219" t="s">
        <v>21</v>
      </c>
      <c r="E3" s="219" t="s">
        <v>22</v>
      </c>
      <c r="F3" s="218" t="s">
        <v>74</v>
      </c>
    </row>
    <row r="4" spans="2:10" x14ac:dyDescent="0.2">
      <c r="B4" s="210">
        <v>590043196</v>
      </c>
      <c r="C4" s="211">
        <v>43735</v>
      </c>
      <c r="D4" s="210" t="s">
        <v>33</v>
      </c>
      <c r="E4" s="210">
        <v>1500</v>
      </c>
      <c r="F4" s="210" t="s">
        <v>119</v>
      </c>
      <c r="G4" s="200"/>
      <c r="H4" s="200"/>
    </row>
    <row r="5" spans="2:10" x14ac:dyDescent="0.2">
      <c r="B5" s="210">
        <v>590043196</v>
      </c>
      <c r="C5" s="211">
        <v>43735</v>
      </c>
      <c r="D5" s="210" t="s">
        <v>29</v>
      </c>
      <c r="E5" s="210">
        <v>600</v>
      </c>
      <c r="F5" s="210" t="s">
        <v>119</v>
      </c>
      <c r="G5" s="200"/>
      <c r="H5" s="200"/>
    </row>
    <row r="6" spans="2:10" x14ac:dyDescent="0.2">
      <c r="B6" s="210">
        <v>590043196</v>
      </c>
      <c r="C6" s="211">
        <v>43735</v>
      </c>
      <c r="D6" s="210" t="s">
        <v>32</v>
      </c>
      <c r="E6" s="210">
        <v>1000</v>
      </c>
      <c r="F6" s="210" t="s">
        <v>119</v>
      </c>
      <c r="G6" s="200"/>
      <c r="H6" s="200"/>
      <c r="I6" s="217" t="s">
        <v>23</v>
      </c>
      <c r="J6" s="205" t="s">
        <v>25</v>
      </c>
    </row>
    <row r="7" spans="2:10" x14ac:dyDescent="0.2">
      <c r="B7" s="210">
        <v>590043196</v>
      </c>
      <c r="C7" s="211">
        <v>43735</v>
      </c>
      <c r="D7" s="210" t="s">
        <v>35</v>
      </c>
      <c r="E7" s="210">
        <v>200</v>
      </c>
      <c r="F7" s="210" t="s">
        <v>119</v>
      </c>
      <c r="G7" s="200"/>
      <c r="H7" s="200"/>
      <c r="I7" s="205" t="s">
        <v>29</v>
      </c>
      <c r="J7" s="205">
        <v>1000</v>
      </c>
    </row>
    <row r="8" spans="2:10" x14ac:dyDescent="0.2">
      <c r="B8" s="215">
        <v>590043230</v>
      </c>
      <c r="C8" s="216">
        <v>43747</v>
      </c>
      <c r="D8" s="215" t="s">
        <v>37</v>
      </c>
      <c r="E8" s="215">
        <v>2000</v>
      </c>
      <c r="F8" s="215" t="s">
        <v>118</v>
      </c>
      <c r="I8" s="205" t="s">
        <v>28</v>
      </c>
      <c r="J8" s="205">
        <v>600</v>
      </c>
    </row>
    <row r="9" spans="2:10" x14ac:dyDescent="0.2">
      <c r="B9" s="215">
        <v>590043230</v>
      </c>
      <c r="C9" s="216">
        <v>43747</v>
      </c>
      <c r="D9" s="215" t="s">
        <v>42</v>
      </c>
      <c r="E9" s="215">
        <v>600</v>
      </c>
      <c r="F9" s="215" t="s">
        <v>118</v>
      </c>
      <c r="I9" s="205" t="s">
        <v>31</v>
      </c>
      <c r="J9" s="205">
        <v>400</v>
      </c>
    </row>
    <row r="10" spans="2:10" x14ac:dyDescent="0.2">
      <c r="B10" s="215">
        <v>590043230</v>
      </c>
      <c r="C10" s="216">
        <v>43747</v>
      </c>
      <c r="D10" s="215" t="s">
        <v>38</v>
      </c>
      <c r="E10" s="215">
        <v>1000</v>
      </c>
      <c r="F10" s="215" t="s">
        <v>118</v>
      </c>
      <c r="I10" s="205" t="s">
        <v>32</v>
      </c>
      <c r="J10" s="205">
        <v>1500</v>
      </c>
    </row>
    <row r="11" spans="2:10" x14ac:dyDescent="0.2">
      <c r="B11" s="215">
        <v>590043230</v>
      </c>
      <c r="C11" s="216">
        <v>43747</v>
      </c>
      <c r="D11" s="215" t="s">
        <v>28</v>
      </c>
      <c r="E11" s="215">
        <v>200</v>
      </c>
      <c r="F11" s="215" t="s">
        <v>118</v>
      </c>
      <c r="H11" s="208"/>
      <c r="I11" s="205" t="s">
        <v>33</v>
      </c>
      <c r="J11" s="205">
        <v>3000</v>
      </c>
    </row>
    <row r="12" spans="2:10" x14ac:dyDescent="0.2">
      <c r="B12" s="215">
        <v>590043230</v>
      </c>
      <c r="C12" s="216">
        <v>43747</v>
      </c>
      <c r="D12" s="215" t="s">
        <v>35</v>
      </c>
      <c r="E12" s="215">
        <v>400</v>
      </c>
      <c r="F12" s="215" t="s">
        <v>118</v>
      </c>
      <c r="I12" s="205" t="s">
        <v>34</v>
      </c>
      <c r="J12" s="205">
        <v>1650</v>
      </c>
    </row>
    <row r="13" spans="2:10" x14ac:dyDescent="0.2">
      <c r="B13" s="215">
        <v>590043230</v>
      </c>
      <c r="C13" s="216">
        <v>43747</v>
      </c>
      <c r="D13" s="215" t="s">
        <v>90</v>
      </c>
      <c r="E13" s="215">
        <v>1000</v>
      </c>
      <c r="F13" s="215" t="s">
        <v>118</v>
      </c>
      <c r="I13" s="205" t="s">
        <v>35</v>
      </c>
      <c r="J13" s="205">
        <v>1250</v>
      </c>
    </row>
    <row r="14" spans="2:10" x14ac:dyDescent="0.2">
      <c r="B14" s="210">
        <v>590043277</v>
      </c>
      <c r="C14" s="211">
        <v>43755</v>
      </c>
      <c r="D14" s="210" t="s">
        <v>34</v>
      </c>
      <c r="E14" s="210">
        <v>750</v>
      </c>
      <c r="F14" s="210" t="s">
        <v>117</v>
      </c>
      <c r="I14" s="205" t="s">
        <v>90</v>
      </c>
      <c r="J14" s="205">
        <v>1000</v>
      </c>
    </row>
    <row r="15" spans="2:10" x14ac:dyDescent="0.2">
      <c r="B15" s="210">
        <v>590043277</v>
      </c>
      <c r="C15" s="211">
        <v>43755</v>
      </c>
      <c r="D15" s="210" t="s">
        <v>76</v>
      </c>
      <c r="E15" s="210">
        <v>500</v>
      </c>
      <c r="F15" s="210" t="s">
        <v>117</v>
      </c>
      <c r="I15" s="205" t="s">
        <v>37</v>
      </c>
      <c r="J15" s="205">
        <v>4000</v>
      </c>
    </row>
    <row r="16" spans="2:10" x14ac:dyDescent="0.2">
      <c r="B16" s="210">
        <v>590043277</v>
      </c>
      <c r="C16" s="211">
        <v>43755</v>
      </c>
      <c r="D16" s="210" t="s">
        <v>38</v>
      </c>
      <c r="E16" s="210">
        <v>1000</v>
      </c>
      <c r="F16" s="210" t="s">
        <v>117</v>
      </c>
      <c r="I16" s="205" t="s">
        <v>38</v>
      </c>
      <c r="J16" s="205">
        <v>3000</v>
      </c>
    </row>
    <row r="17" spans="2:10" x14ac:dyDescent="0.2">
      <c r="B17" s="210">
        <v>590043277</v>
      </c>
      <c r="C17" s="211">
        <v>43755</v>
      </c>
      <c r="D17" s="210" t="s">
        <v>33</v>
      </c>
      <c r="E17" s="210">
        <v>1500</v>
      </c>
      <c r="F17" s="210" t="s">
        <v>117</v>
      </c>
      <c r="I17" s="205" t="s">
        <v>39</v>
      </c>
      <c r="J17" s="205">
        <v>500</v>
      </c>
    </row>
    <row r="18" spans="2:10" x14ac:dyDescent="0.2">
      <c r="B18" s="210">
        <v>590043277</v>
      </c>
      <c r="C18" s="211">
        <v>43755</v>
      </c>
      <c r="D18" s="210" t="s">
        <v>37</v>
      </c>
      <c r="E18" s="210">
        <v>1000</v>
      </c>
      <c r="F18" s="210" t="s">
        <v>117</v>
      </c>
      <c r="I18" s="205" t="s">
        <v>76</v>
      </c>
      <c r="J18" s="205">
        <v>1000</v>
      </c>
    </row>
    <row r="19" spans="2:10" x14ac:dyDescent="0.2">
      <c r="B19" s="210">
        <v>590043277</v>
      </c>
      <c r="C19" s="211">
        <v>43755</v>
      </c>
      <c r="D19" s="210" t="s">
        <v>35</v>
      </c>
      <c r="E19" s="210">
        <v>300</v>
      </c>
      <c r="F19" s="210" t="s">
        <v>117</v>
      </c>
      <c r="I19" s="205" t="s">
        <v>42</v>
      </c>
      <c r="J19" s="205">
        <v>600</v>
      </c>
    </row>
    <row r="20" spans="2:10" x14ac:dyDescent="0.2">
      <c r="B20" s="210">
        <v>590043277</v>
      </c>
      <c r="C20" s="211">
        <v>43755</v>
      </c>
      <c r="D20" s="210" t="s">
        <v>39</v>
      </c>
      <c r="E20" s="210">
        <v>500</v>
      </c>
      <c r="F20" s="210" t="s">
        <v>117</v>
      </c>
      <c r="I20" s="205" t="s">
        <v>43</v>
      </c>
      <c r="J20" s="205">
        <v>200</v>
      </c>
    </row>
    <row r="21" spans="2:10" x14ac:dyDescent="0.2">
      <c r="B21" s="210">
        <v>590043277</v>
      </c>
      <c r="C21" s="211">
        <v>43755</v>
      </c>
      <c r="D21" s="210" t="s">
        <v>32</v>
      </c>
      <c r="E21" s="210">
        <v>500</v>
      </c>
      <c r="F21" s="210" t="s">
        <v>117</v>
      </c>
      <c r="I21" s="205" t="s">
        <v>24</v>
      </c>
      <c r="J21" s="205">
        <v>19700</v>
      </c>
    </row>
    <row r="22" spans="2:10" x14ac:dyDescent="0.2">
      <c r="B22" s="210">
        <v>590043277</v>
      </c>
      <c r="C22" s="211">
        <v>43755</v>
      </c>
      <c r="D22" s="210" t="s">
        <v>43</v>
      </c>
      <c r="E22" s="210">
        <v>200</v>
      </c>
      <c r="F22" s="210" t="s">
        <v>117</v>
      </c>
      <c r="H22" s="208"/>
      <c r="I22" s="199"/>
      <c r="J22" s="199"/>
    </row>
    <row r="23" spans="2:10" x14ac:dyDescent="0.2">
      <c r="B23" s="210">
        <v>590043277</v>
      </c>
      <c r="C23" s="211">
        <v>43755</v>
      </c>
      <c r="D23" s="210" t="s">
        <v>28</v>
      </c>
      <c r="E23" s="210">
        <v>200</v>
      </c>
      <c r="F23" s="210" t="s">
        <v>117</v>
      </c>
      <c r="I23" s="199"/>
      <c r="J23" s="199"/>
    </row>
    <row r="24" spans="2:10" x14ac:dyDescent="0.2">
      <c r="B24" s="213" t="s">
        <v>116</v>
      </c>
      <c r="C24" s="214">
        <v>43756</v>
      </c>
      <c r="D24" s="213" t="s">
        <v>28</v>
      </c>
      <c r="E24" s="213">
        <v>200</v>
      </c>
      <c r="F24" s="212" t="s">
        <v>114</v>
      </c>
    </row>
    <row r="25" spans="2:10" x14ac:dyDescent="0.2">
      <c r="B25" s="213" t="s">
        <v>116</v>
      </c>
      <c r="C25" s="214">
        <v>43756</v>
      </c>
      <c r="D25" s="213" t="s">
        <v>34</v>
      </c>
      <c r="E25" s="213">
        <v>900</v>
      </c>
      <c r="F25" s="212" t="s">
        <v>114</v>
      </c>
    </row>
    <row r="26" spans="2:10" x14ac:dyDescent="0.2">
      <c r="B26" s="213" t="s">
        <v>116</v>
      </c>
      <c r="C26" s="214">
        <v>43756</v>
      </c>
      <c r="D26" s="213" t="s">
        <v>35</v>
      </c>
      <c r="E26" s="213">
        <v>350</v>
      </c>
      <c r="F26" s="212" t="s">
        <v>114</v>
      </c>
    </row>
    <row r="27" spans="2:10" x14ac:dyDescent="0.2">
      <c r="B27" s="213" t="s">
        <v>116</v>
      </c>
      <c r="C27" s="214">
        <v>43756</v>
      </c>
      <c r="D27" s="213" t="s">
        <v>37</v>
      </c>
      <c r="E27" s="213">
        <v>1000</v>
      </c>
      <c r="F27" s="212" t="s">
        <v>114</v>
      </c>
    </row>
    <row r="28" spans="2:10" x14ac:dyDescent="0.2">
      <c r="B28" s="213" t="s">
        <v>116</v>
      </c>
      <c r="C28" s="214">
        <v>43756</v>
      </c>
      <c r="D28" s="213" t="s">
        <v>38</v>
      </c>
      <c r="E28" s="213">
        <v>1000</v>
      </c>
      <c r="F28" s="212" t="s">
        <v>114</v>
      </c>
    </row>
    <row r="29" spans="2:10" x14ac:dyDescent="0.2">
      <c r="B29" s="213" t="s">
        <v>116</v>
      </c>
      <c r="C29" s="214">
        <v>43756</v>
      </c>
      <c r="D29" s="213" t="s">
        <v>76</v>
      </c>
      <c r="E29" s="213">
        <v>500</v>
      </c>
      <c r="F29" s="212" t="s">
        <v>114</v>
      </c>
    </row>
    <row r="30" spans="2:10" x14ac:dyDescent="0.2">
      <c r="B30" s="210" t="s">
        <v>115</v>
      </c>
      <c r="C30" s="211">
        <v>43756</v>
      </c>
      <c r="D30" s="210" t="s">
        <v>29</v>
      </c>
      <c r="E30" s="210">
        <v>400</v>
      </c>
      <c r="F30" s="209" t="s">
        <v>114</v>
      </c>
    </row>
    <row r="31" spans="2:10" x14ac:dyDescent="0.2">
      <c r="B31" s="210" t="s">
        <v>115</v>
      </c>
      <c r="C31" s="211">
        <v>43756</v>
      </c>
      <c r="D31" s="210" t="s">
        <v>31</v>
      </c>
      <c r="E31" s="210">
        <v>400</v>
      </c>
      <c r="F31" s="209" t="s">
        <v>114</v>
      </c>
    </row>
    <row r="32" spans="2:10" x14ac:dyDescent="0.2">
      <c r="B32" s="205"/>
      <c r="C32" s="207"/>
      <c r="D32" s="206"/>
      <c r="E32" s="205"/>
      <c r="F32" s="204"/>
    </row>
    <row r="33" spans="2:8" x14ac:dyDescent="0.2">
      <c r="B33" s="205"/>
      <c r="C33" s="207"/>
      <c r="D33" s="206"/>
      <c r="E33" s="205"/>
      <c r="F33" s="204"/>
      <c r="H33" s="208"/>
    </row>
    <row r="34" spans="2:8" x14ac:dyDescent="0.2">
      <c r="B34" s="205"/>
      <c r="C34" s="207"/>
      <c r="D34" s="206"/>
      <c r="E34" s="205"/>
      <c r="F34" s="204"/>
    </row>
    <row r="35" spans="2:8" x14ac:dyDescent="0.2">
      <c r="B35" s="205"/>
      <c r="C35" s="207"/>
      <c r="D35" s="206"/>
      <c r="E35" s="205"/>
      <c r="F35" s="204"/>
    </row>
    <row r="36" spans="2:8" x14ac:dyDescent="0.2">
      <c r="B36" s="205"/>
      <c r="C36" s="207"/>
      <c r="D36" s="206"/>
      <c r="E36" s="205"/>
      <c r="F36" s="204"/>
    </row>
    <row r="37" spans="2:8" x14ac:dyDescent="0.2">
      <c r="B37" s="205"/>
      <c r="C37" s="207"/>
      <c r="D37" s="206"/>
      <c r="E37" s="205"/>
      <c r="F37" s="204"/>
    </row>
    <row r="38" spans="2:8" x14ac:dyDescent="0.2">
      <c r="B38" s="205"/>
      <c r="C38" s="207"/>
      <c r="D38" s="206"/>
      <c r="E38" s="205"/>
      <c r="F38" s="204"/>
    </row>
    <row r="39" spans="2:8" x14ac:dyDescent="0.2">
      <c r="B39" s="205"/>
      <c r="C39" s="207"/>
      <c r="D39" s="206"/>
      <c r="E39" s="205"/>
      <c r="F39" s="204"/>
    </row>
    <row r="42" spans="2:8" x14ac:dyDescent="0.2">
      <c r="C42" s="203"/>
    </row>
    <row r="43" spans="2:8" x14ac:dyDescent="0.2">
      <c r="C43" s="203"/>
    </row>
    <row r="47" spans="2:8" x14ac:dyDescent="0.2">
      <c r="B47" s="199" t="s">
        <v>29</v>
      </c>
    </row>
    <row r="48" spans="2:8" x14ac:dyDescent="0.2">
      <c r="B48" s="199" t="s">
        <v>30</v>
      </c>
    </row>
    <row r="49" spans="2:2" x14ac:dyDescent="0.2">
      <c r="B49" s="199" t="s">
        <v>28</v>
      </c>
    </row>
    <row r="50" spans="2:2" x14ac:dyDescent="0.2">
      <c r="B50" s="199" t="s">
        <v>31</v>
      </c>
    </row>
    <row r="51" spans="2:2" x14ac:dyDescent="0.2">
      <c r="B51" s="199" t="s">
        <v>32</v>
      </c>
    </row>
    <row r="52" spans="2:2" x14ac:dyDescent="0.2">
      <c r="B52" s="199" t="s">
        <v>33</v>
      </c>
    </row>
    <row r="53" spans="2:2" x14ac:dyDescent="0.2">
      <c r="B53" s="199" t="s">
        <v>34</v>
      </c>
    </row>
    <row r="54" spans="2:2" x14ac:dyDescent="0.2">
      <c r="B54" s="199" t="s">
        <v>35</v>
      </c>
    </row>
    <row r="55" spans="2:2" x14ac:dyDescent="0.2">
      <c r="B55" s="199" t="s">
        <v>36</v>
      </c>
    </row>
    <row r="56" spans="2:2" x14ac:dyDescent="0.2">
      <c r="B56" s="199" t="s">
        <v>37</v>
      </c>
    </row>
    <row r="57" spans="2:2" x14ac:dyDescent="0.2">
      <c r="B57" s="199" t="s">
        <v>38</v>
      </c>
    </row>
    <row r="58" spans="2:2" x14ac:dyDescent="0.2">
      <c r="B58" s="199" t="s">
        <v>39</v>
      </c>
    </row>
    <row r="59" spans="2:2" x14ac:dyDescent="0.2">
      <c r="B59" s="199" t="s">
        <v>40</v>
      </c>
    </row>
    <row r="60" spans="2:2" x14ac:dyDescent="0.2">
      <c r="B60" s="199" t="s">
        <v>41</v>
      </c>
    </row>
    <row r="61" spans="2:2" x14ac:dyDescent="0.2">
      <c r="B61" s="200" t="s">
        <v>70</v>
      </c>
    </row>
    <row r="62" spans="2:2" x14ac:dyDescent="0.2">
      <c r="B62" s="199" t="s">
        <v>42</v>
      </c>
    </row>
    <row r="63" spans="2:2" x14ac:dyDescent="0.2">
      <c r="B63" s="199" t="s">
        <v>43</v>
      </c>
    </row>
    <row r="64" spans="2:2" x14ac:dyDescent="0.2">
      <c r="B64" s="199" t="s">
        <v>44</v>
      </c>
    </row>
    <row r="65" spans="2:2" x14ac:dyDescent="0.2">
      <c r="B65" s="94" t="s">
        <v>71</v>
      </c>
    </row>
    <row r="66" spans="2:2" x14ac:dyDescent="0.2">
      <c r="B66" s="202" t="s">
        <v>76</v>
      </c>
    </row>
    <row r="67" spans="2:2" x14ac:dyDescent="0.2">
      <c r="B67" s="202" t="s">
        <v>90</v>
      </c>
    </row>
  </sheetData>
  <autoFilter ref="B3:F37" xr:uid="{00000000-0009-0000-0000-000008000000}"/>
  <dataValidations count="3">
    <dataValidation type="list" allowBlank="1" showInputMessage="1" showErrorMessage="1" sqref="D4:D39" xr:uid="{00000000-0002-0000-0800-000000000000}">
      <formula1>$B$47:$B$69</formula1>
    </dataValidation>
    <dataValidation type="list" allowBlank="1" showInputMessage="1" showErrorMessage="1" sqref="D42:D47" xr:uid="{00000000-0002-0000-0800-000001000000}">
      <formula1>$B$47:$B$64</formula1>
    </dataValidation>
    <dataValidation type="list" allowBlank="1" showInputMessage="1" showErrorMessage="1" sqref="D40" xr:uid="{00000000-0002-0000-0800-000002000000}">
      <formula1>$B$47:$B$65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 filterMode="1">
    <pageSetUpPr fitToPage="1"/>
  </sheetPr>
  <dimension ref="A2:M92"/>
  <sheetViews>
    <sheetView showGridLines="0" topLeftCell="C1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2.5703125" style="199" customWidth="1"/>
    <col min="9" max="9" width="12.140625" style="220" bestFit="1" customWidth="1"/>
    <col min="10" max="10" width="16.85546875" style="199" customWidth="1"/>
    <col min="11" max="11" width="18.42578125" style="199" bestFit="1" customWidth="1"/>
    <col min="12" max="12" width="16.7109375" style="199" bestFit="1" customWidth="1"/>
    <col min="13" max="13" width="12.7109375" style="199" bestFit="1" customWidth="1"/>
    <col min="14" max="16384" width="11.42578125" style="199"/>
  </cols>
  <sheetData>
    <row r="2" spans="1:13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3" ht="21.95" customHeight="1" x14ac:dyDescent="0.2">
      <c r="B3" s="514" t="s">
        <v>66</v>
      </c>
      <c r="C3" s="515"/>
      <c r="D3" s="515"/>
      <c r="E3" s="515"/>
      <c r="F3" s="515"/>
      <c r="G3" s="516"/>
      <c r="H3" s="283"/>
    </row>
    <row r="4" spans="1:13" ht="21.95" customHeight="1" x14ac:dyDescent="0.35">
      <c r="B4" s="517" t="s">
        <v>0</v>
      </c>
      <c r="C4" s="518"/>
      <c r="D4" s="518"/>
      <c r="E4" s="518"/>
      <c r="F4" s="518"/>
      <c r="G4" s="519"/>
      <c r="H4" s="283"/>
    </row>
    <row r="5" spans="1:13" ht="15.75" customHeight="1" x14ac:dyDescent="0.35">
      <c r="B5" s="520" t="s">
        <v>120</v>
      </c>
      <c r="C5" s="521"/>
      <c r="D5" s="521"/>
      <c r="E5" s="521"/>
      <c r="F5" s="521"/>
      <c r="G5" s="522"/>
      <c r="H5" s="283"/>
    </row>
    <row r="6" spans="1:13" ht="6" customHeight="1" x14ac:dyDescent="0.2"/>
    <row r="7" spans="1:13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</row>
    <row r="8" spans="1:13" s="237" customFormat="1" ht="21.95" customHeight="1" x14ac:dyDescent="0.2">
      <c r="A8" s="261" t="s">
        <v>29</v>
      </c>
      <c r="B8" s="271">
        <v>1</v>
      </c>
      <c r="C8" s="274" t="s">
        <v>46</v>
      </c>
      <c r="D8" s="279">
        <f>VLOOKUP(C8,$A$72:$B$91,2,FALSE)</f>
        <v>2.76</v>
      </c>
      <c r="E8" s="273">
        <f t="shared" ref="E8:E28" si="0">IFERROR(VLOOKUP(A8,$K$11:$L$30,2,FALSE),0)</f>
        <v>1000</v>
      </c>
      <c r="F8" s="271" t="s">
        <v>12</v>
      </c>
      <c r="G8" s="141">
        <f t="shared" ref="G8:G28" si="1">+D8*E8</f>
        <v>2760</v>
      </c>
      <c r="I8" s="248"/>
      <c r="K8" s="278"/>
    </row>
    <row r="9" spans="1:13" s="237" customFormat="1" ht="18" hidden="1" customHeight="1" x14ac:dyDescent="0.2">
      <c r="A9" s="261" t="s">
        <v>30</v>
      </c>
      <c r="B9" s="271">
        <v>2</v>
      </c>
      <c r="C9" s="274" t="s">
        <v>47</v>
      </c>
      <c r="D9" s="269">
        <f t="shared" ref="D9:D28" si="2">VLOOKUP(C9,$A$72:$B$101,2,FALSE)</f>
        <v>2</v>
      </c>
      <c r="E9" s="273">
        <f t="shared" si="0"/>
        <v>0</v>
      </c>
      <c r="F9" s="273" t="s">
        <v>12</v>
      </c>
      <c r="G9" s="145">
        <f t="shared" si="1"/>
        <v>0</v>
      </c>
      <c r="I9" s="248">
        <v>300</v>
      </c>
      <c r="J9" s="275"/>
      <c r="K9" s="199"/>
    </row>
    <row r="10" spans="1:13" s="237" customFormat="1" ht="21.95" customHeight="1" x14ac:dyDescent="0.2">
      <c r="A10" s="261" t="s">
        <v>28</v>
      </c>
      <c r="B10" s="271">
        <v>3</v>
      </c>
      <c r="C10" s="274" t="s">
        <v>49</v>
      </c>
      <c r="D10" s="269">
        <f t="shared" si="2"/>
        <v>3.23</v>
      </c>
      <c r="E10" s="273">
        <f t="shared" si="0"/>
        <v>600</v>
      </c>
      <c r="F10" s="273" t="s">
        <v>12</v>
      </c>
      <c r="G10" s="146">
        <f t="shared" si="1"/>
        <v>1938</v>
      </c>
      <c r="I10" s="248"/>
      <c r="J10" s="275"/>
      <c r="K10" s="57" t="s">
        <v>23</v>
      </c>
      <c r="L10" t="s">
        <v>25</v>
      </c>
    </row>
    <row r="11" spans="1:13" s="237" customFormat="1" ht="21.95" customHeight="1" x14ac:dyDescent="0.2">
      <c r="A11" s="261" t="s">
        <v>31</v>
      </c>
      <c r="B11" s="271">
        <v>4</v>
      </c>
      <c r="C11" s="274" t="s">
        <v>48</v>
      </c>
      <c r="D11" s="269">
        <f t="shared" si="2"/>
        <v>1.84</v>
      </c>
      <c r="E11" s="273">
        <f t="shared" si="0"/>
        <v>400</v>
      </c>
      <c r="F11" s="273" t="s">
        <v>12</v>
      </c>
      <c r="G11" s="146">
        <f t="shared" si="1"/>
        <v>736</v>
      </c>
      <c r="I11" s="248"/>
      <c r="J11" s="275"/>
      <c r="K11" s="58" t="s">
        <v>37</v>
      </c>
      <c r="L11">
        <v>4000</v>
      </c>
      <c r="M11" s="276"/>
    </row>
    <row r="12" spans="1:13" s="237" customFormat="1" ht="21.95" customHeight="1" x14ac:dyDescent="0.2">
      <c r="A12" s="261" t="s">
        <v>32</v>
      </c>
      <c r="B12" s="271">
        <v>5</v>
      </c>
      <c r="C12" s="274" t="s">
        <v>50</v>
      </c>
      <c r="D12" s="269">
        <f t="shared" si="2"/>
        <v>3.18</v>
      </c>
      <c r="E12" s="273">
        <f t="shared" si="0"/>
        <v>1500</v>
      </c>
      <c r="F12" s="273" t="s">
        <v>12</v>
      </c>
      <c r="G12" s="146">
        <f t="shared" si="1"/>
        <v>4770</v>
      </c>
      <c r="I12" s="248"/>
      <c r="J12" s="275"/>
      <c r="K12" s="58" t="s">
        <v>33</v>
      </c>
      <c r="L12">
        <v>3000</v>
      </c>
      <c r="M12" s="276"/>
    </row>
    <row r="13" spans="1:13" s="237" customFormat="1" ht="21.95" customHeight="1" x14ac:dyDescent="0.2">
      <c r="A13" s="261" t="s">
        <v>33</v>
      </c>
      <c r="B13" s="271">
        <v>6</v>
      </c>
      <c r="C13" s="274" t="s">
        <v>51</v>
      </c>
      <c r="D13" s="269">
        <f t="shared" si="2"/>
        <v>2.38</v>
      </c>
      <c r="E13" s="273">
        <f t="shared" si="0"/>
        <v>3000</v>
      </c>
      <c r="F13" s="273" t="s">
        <v>12</v>
      </c>
      <c r="G13" s="146">
        <f t="shared" si="1"/>
        <v>7140</v>
      </c>
      <c r="I13" s="248"/>
      <c r="J13" s="275"/>
      <c r="K13" s="58" t="s">
        <v>29</v>
      </c>
      <c r="L13">
        <v>1000</v>
      </c>
      <c r="M13" s="276"/>
    </row>
    <row r="14" spans="1:13" ht="21.95" customHeight="1" x14ac:dyDescent="0.2">
      <c r="A14" s="261" t="s">
        <v>34</v>
      </c>
      <c r="B14" s="271">
        <v>7</v>
      </c>
      <c r="C14" s="274" t="s">
        <v>52</v>
      </c>
      <c r="D14" s="269">
        <f t="shared" si="2"/>
        <v>5.45</v>
      </c>
      <c r="E14" s="273">
        <f t="shared" si="0"/>
        <v>1650</v>
      </c>
      <c r="F14" s="277" t="s">
        <v>12</v>
      </c>
      <c r="G14" s="146">
        <f t="shared" si="1"/>
        <v>8992.5</v>
      </c>
      <c r="J14" s="275"/>
      <c r="K14" s="58" t="s">
        <v>35</v>
      </c>
      <c r="L14">
        <v>1250</v>
      </c>
      <c r="M14" s="276"/>
    </row>
    <row r="15" spans="1:13" s="237" customFormat="1" ht="21.95" customHeight="1" x14ac:dyDescent="0.2">
      <c r="A15" s="261" t="s">
        <v>35</v>
      </c>
      <c r="B15" s="271">
        <v>8</v>
      </c>
      <c r="C15" s="274" t="s">
        <v>53</v>
      </c>
      <c r="D15" s="269">
        <f t="shared" si="2"/>
        <v>5.98</v>
      </c>
      <c r="E15" s="273">
        <f t="shared" si="0"/>
        <v>1250</v>
      </c>
      <c r="F15" s="272" t="s">
        <v>12</v>
      </c>
      <c r="G15" s="146">
        <f t="shared" si="1"/>
        <v>7475.0000000000009</v>
      </c>
      <c r="I15" s="248"/>
      <c r="J15" s="275"/>
      <c r="K15" s="58" t="s">
        <v>34</v>
      </c>
      <c r="L15">
        <v>1650</v>
      </c>
      <c r="M15" s="276"/>
    </row>
    <row r="16" spans="1:13" s="237" customFormat="1" hidden="1" x14ac:dyDescent="0.2">
      <c r="A16" s="261" t="s">
        <v>70</v>
      </c>
      <c r="B16" s="271">
        <v>9</v>
      </c>
      <c r="C16" s="274" t="s">
        <v>73</v>
      </c>
      <c r="D16" s="269">
        <f t="shared" si="2"/>
        <v>2.2000000000000002</v>
      </c>
      <c r="E16" s="273">
        <f t="shared" si="0"/>
        <v>0</v>
      </c>
      <c r="F16" s="272" t="s">
        <v>12</v>
      </c>
      <c r="G16" s="146">
        <f t="shared" si="1"/>
        <v>0</v>
      </c>
      <c r="I16" s="248"/>
      <c r="J16" s="275"/>
      <c r="K16" s="58" t="s">
        <v>38</v>
      </c>
      <c r="L16">
        <v>3000</v>
      </c>
      <c r="M16" s="276"/>
    </row>
    <row r="17" spans="1:13" s="237" customFormat="1" hidden="1" x14ac:dyDescent="0.2">
      <c r="A17" s="261" t="s">
        <v>36</v>
      </c>
      <c r="B17" s="271">
        <v>9</v>
      </c>
      <c r="C17" s="274" t="s">
        <v>54</v>
      </c>
      <c r="D17" s="269">
        <f t="shared" si="2"/>
        <v>4.7</v>
      </c>
      <c r="E17" s="273">
        <f t="shared" si="0"/>
        <v>0</v>
      </c>
      <c r="F17" s="272" t="s">
        <v>12</v>
      </c>
      <c r="G17" s="146">
        <f t="shared" si="1"/>
        <v>0</v>
      </c>
      <c r="I17" s="248"/>
      <c r="J17" s="275"/>
      <c r="K17" s="58" t="s">
        <v>39</v>
      </c>
      <c r="L17">
        <v>500</v>
      </c>
      <c r="M17" s="276"/>
    </row>
    <row r="18" spans="1:13" s="237" customFormat="1" ht="21.95" customHeight="1" x14ac:dyDescent="0.2">
      <c r="A18" s="261" t="s">
        <v>37</v>
      </c>
      <c r="B18" s="271">
        <v>10</v>
      </c>
      <c r="C18" s="274" t="s">
        <v>55</v>
      </c>
      <c r="D18" s="269">
        <f t="shared" si="2"/>
        <v>2.15</v>
      </c>
      <c r="E18" s="273">
        <f t="shared" si="0"/>
        <v>4000</v>
      </c>
      <c r="F18" s="272" t="s">
        <v>12</v>
      </c>
      <c r="G18" s="146">
        <f t="shared" si="1"/>
        <v>8600</v>
      </c>
      <c r="I18" s="248"/>
      <c r="K18" s="58" t="s">
        <v>42</v>
      </c>
      <c r="L18">
        <v>600</v>
      </c>
      <c r="M18" s="276"/>
    </row>
    <row r="19" spans="1:13" s="237" customFormat="1" ht="21.95" customHeight="1" x14ac:dyDescent="0.2">
      <c r="A19" s="261" t="s">
        <v>38</v>
      </c>
      <c r="B19" s="271">
        <v>11</v>
      </c>
      <c r="C19" s="274" t="s">
        <v>56</v>
      </c>
      <c r="D19" s="269">
        <f t="shared" si="2"/>
        <v>2.41</v>
      </c>
      <c r="E19" s="273">
        <f t="shared" si="0"/>
        <v>3000</v>
      </c>
      <c r="F19" s="272" t="s">
        <v>12</v>
      </c>
      <c r="G19" s="146">
        <f t="shared" si="1"/>
        <v>7230</v>
      </c>
      <c r="I19" s="248"/>
      <c r="K19" s="58" t="s">
        <v>32</v>
      </c>
      <c r="L19">
        <v>1500</v>
      </c>
      <c r="M19" s="276"/>
    </row>
    <row r="20" spans="1:13" ht="21.95" customHeight="1" x14ac:dyDescent="0.2">
      <c r="A20" s="261" t="s">
        <v>39</v>
      </c>
      <c r="B20" s="271">
        <v>12</v>
      </c>
      <c r="C20" s="274" t="s">
        <v>57</v>
      </c>
      <c r="D20" s="269">
        <f t="shared" si="2"/>
        <v>2.83</v>
      </c>
      <c r="E20" s="273">
        <f t="shared" si="0"/>
        <v>500</v>
      </c>
      <c r="F20" s="272" t="s">
        <v>12</v>
      </c>
      <c r="G20" s="146">
        <f t="shared" si="1"/>
        <v>1415</v>
      </c>
      <c r="K20" s="58" t="s">
        <v>28</v>
      </c>
      <c r="L20">
        <v>600</v>
      </c>
      <c r="M20" s="276"/>
    </row>
    <row r="21" spans="1:13" ht="21.95" customHeight="1" x14ac:dyDescent="0.2">
      <c r="A21" s="261" t="s">
        <v>78</v>
      </c>
      <c r="B21" s="271">
        <v>13</v>
      </c>
      <c r="C21" s="274" t="s">
        <v>77</v>
      </c>
      <c r="D21" s="269">
        <f t="shared" si="2"/>
        <v>6.49</v>
      </c>
      <c r="E21" s="273">
        <f t="shared" si="0"/>
        <v>1000</v>
      </c>
      <c r="F21" s="272" t="s">
        <v>12</v>
      </c>
      <c r="G21" s="146">
        <f t="shared" si="1"/>
        <v>6490</v>
      </c>
      <c r="K21" s="58" t="s">
        <v>90</v>
      </c>
      <c r="L21">
        <v>1000</v>
      </c>
    </row>
    <row r="22" spans="1:13" hidden="1" x14ac:dyDescent="0.2">
      <c r="A22" s="261" t="s">
        <v>40</v>
      </c>
      <c r="B22" s="271">
        <v>14</v>
      </c>
      <c r="C22" s="274" t="s">
        <v>58</v>
      </c>
      <c r="D22" s="269">
        <f t="shared" si="2"/>
        <v>3.46</v>
      </c>
      <c r="E22" s="273">
        <f t="shared" si="0"/>
        <v>0</v>
      </c>
      <c r="F22" s="272" t="s">
        <v>12</v>
      </c>
      <c r="G22" s="146">
        <f t="shared" si="1"/>
        <v>0</v>
      </c>
      <c r="K22" s="58" t="s">
        <v>76</v>
      </c>
      <c r="L22">
        <v>1000</v>
      </c>
    </row>
    <row r="23" spans="1:13" hidden="1" x14ac:dyDescent="0.2">
      <c r="A23" s="261" t="s">
        <v>41</v>
      </c>
      <c r="B23" s="271">
        <v>15</v>
      </c>
      <c r="C23" s="274" t="s">
        <v>59</v>
      </c>
      <c r="D23" s="269">
        <f t="shared" si="2"/>
        <v>2.15</v>
      </c>
      <c r="E23" s="273">
        <f t="shared" si="0"/>
        <v>0</v>
      </c>
      <c r="F23" s="272" t="s">
        <v>12</v>
      </c>
      <c r="G23" s="146">
        <f t="shared" si="1"/>
        <v>0</v>
      </c>
      <c r="I23" s="220">
        <f>5*7*30</f>
        <v>1050</v>
      </c>
      <c r="K23" s="58" t="s">
        <v>43</v>
      </c>
      <c r="L23">
        <v>200</v>
      </c>
    </row>
    <row r="24" spans="1:13" ht="21.95" customHeight="1" x14ac:dyDescent="0.2">
      <c r="A24" s="261" t="s">
        <v>42</v>
      </c>
      <c r="B24" s="271">
        <v>16</v>
      </c>
      <c r="C24" s="274" t="s">
        <v>60</v>
      </c>
      <c r="D24" s="269">
        <f t="shared" si="2"/>
        <v>4.3899999999999997</v>
      </c>
      <c r="E24" s="273">
        <f t="shared" si="0"/>
        <v>600</v>
      </c>
      <c r="F24" s="272" t="s">
        <v>12</v>
      </c>
      <c r="G24" s="146">
        <f t="shared" si="1"/>
        <v>2634</v>
      </c>
      <c r="I24" s="258">
        <f>E25/5</f>
        <v>40</v>
      </c>
      <c r="K24" s="58" t="s">
        <v>31</v>
      </c>
      <c r="L24">
        <v>400</v>
      </c>
    </row>
    <row r="25" spans="1:13" ht="21.95" customHeight="1" x14ac:dyDescent="0.2">
      <c r="A25" s="261" t="s">
        <v>43</v>
      </c>
      <c r="B25" s="271">
        <v>17</v>
      </c>
      <c r="C25" s="274" t="s">
        <v>61</v>
      </c>
      <c r="D25" s="269">
        <f t="shared" si="2"/>
        <v>3.9</v>
      </c>
      <c r="E25" s="273">
        <f t="shared" si="0"/>
        <v>200</v>
      </c>
      <c r="F25" s="272" t="s">
        <v>12</v>
      </c>
      <c r="G25" s="146">
        <f t="shared" si="1"/>
        <v>780</v>
      </c>
      <c r="I25" s="258">
        <f>E26/5</f>
        <v>0</v>
      </c>
      <c r="K25" s="58" t="s">
        <v>24</v>
      </c>
      <c r="L25">
        <v>19700</v>
      </c>
    </row>
    <row r="26" spans="1:13" ht="18" hidden="1" customHeight="1" x14ac:dyDescent="0.2">
      <c r="A26" s="261" t="s">
        <v>44</v>
      </c>
      <c r="B26" s="271">
        <v>18</v>
      </c>
      <c r="C26" s="274" t="s">
        <v>62</v>
      </c>
      <c r="D26" s="269">
        <f t="shared" si="2"/>
        <v>1.18</v>
      </c>
      <c r="E26" s="273">
        <f t="shared" si="0"/>
        <v>0</v>
      </c>
      <c r="F26" s="272" t="s">
        <v>12</v>
      </c>
      <c r="G26" s="146">
        <f t="shared" si="1"/>
        <v>0</v>
      </c>
      <c r="I26" s="258">
        <f>E27/5</f>
        <v>0</v>
      </c>
    </row>
    <row r="27" spans="1:13" ht="18" hidden="1" customHeight="1" x14ac:dyDescent="0.2">
      <c r="A27" s="261" t="s">
        <v>71</v>
      </c>
      <c r="B27" s="271">
        <v>19</v>
      </c>
      <c r="C27" s="270" t="s">
        <v>72</v>
      </c>
      <c r="D27" s="269">
        <f t="shared" si="2"/>
        <v>4.5</v>
      </c>
      <c r="E27" s="268">
        <f t="shared" si="0"/>
        <v>0</v>
      </c>
      <c r="F27" s="267" t="s">
        <v>12</v>
      </c>
      <c r="G27" s="153">
        <f t="shared" si="1"/>
        <v>0</v>
      </c>
      <c r="I27" s="258"/>
    </row>
    <row r="28" spans="1:13" ht="21.95" customHeight="1" x14ac:dyDescent="0.2">
      <c r="A28" s="261" t="s">
        <v>90</v>
      </c>
      <c r="B28" s="205">
        <v>20</v>
      </c>
      <c r="C28" s="266" t="s">
        <v>101</v>
      </c>
      <c r="D28" s="265">
        <f t="shared" si="2"/>
        <v>4.4000000000000004</v>
      </c>
      <c r="E28" s="264">
        <f t="shared" si="0"/>
        <v>1000</v>
      </c>
      <c r="F28" s="263" t="s">
        <v>12</v>
      </c>
      <c r="G28" s="157">
        <f t="shared" si="1"/>
        <v>4400</v>
      </c>
      <c r="I28" s="262"/>
    </row>
    <row r="29" spans="1:13" ht="18" customHeight="1" x14ac:dyDescent="0.2">
      <c r="A29" s="261"/>
      <c r="B29" s="200"/>
      <c r="C29" s="237"/>
      <c r="D29" s="260"/>
      <c r="E29" s="285">
        <f>SUM(E8:E28)</f>
        <v>19700</v>
      </c>
      <c r="F29" s="259"/>
      <c r="G29" s="160"/>
      <c r="I29" s="258"/>
    </row>
    <row r="30" spans="1:13" ht="26.1" customHeight="1" x14ac:dyDescent="0.2">
      <c r="B30" s="202"/>
      <c r="C30" s="257"/>
      <c r="D30" s="523" t="s">
        <v>11</v>
      </c>
      <c r="E30" s="523"/>
      <c r="F30" s="523"/>
      <c r="G30" s="49">
        <f>SUM(G8:G29)</f>
        <v>65360.5</v>
      </c>
    </row>
    <row r="31" spans="1:13" ht="20.100000000000001" customHeight="1" x14ac:dyDescent="0.2">
      <c r="B31" s="202"/>
      <c r="C31" s="257"/>
      <c r="D31" s="201"/>
      <c r="E31" s="163"/>
      <c r="F31" s="201"/>
      <c r="G31" s="164"/>
      <c r="I31" s="220" t="s">
        <v>26</v>
      </c>
    </row>
    <row r="32" spans="1:13" ht="26.1" customHeight="1" x14ac:dyDescent="0.2">
      <c r="B32" s="255"/>
      <c r="C32" s="254" t="s">
        <v>18</v>
      </c>
      <c r="D32" s="256">
        <v>1942</v>
      </c>
      <c r="E32" s="167">
        <v>1</v>
      </c>
      <c r="F32" s="205" t="s">
        <v>10</v>
      </c>
      <c r="G32" s="81">
        <f>(D32*E32)</f>
        <v>1942</v>
      </c>
    </row>
    <row r="33" spans="1:10" ht="26.1" customHeight="1" x14ac:dyDescent="0.2">
      <c r="B33" s="255"/>
      <c r="C33" s="254" t="s">
        <v>64</v>
      </c>
      <c r="D33" s="253">
        <v>247333.77581853495</v>
      </c>
      <c r="E33" s="167">
        <v>1</v>
      </c>
      <c r="F33" s="205" t="s">
        <v>10</v>
      </c>
      <c r="G33" s="252">
        <f>D33*E33</f>
        <v>247333.77581853495</v>
      </c>
    </row>
    <row r="34" spans="1:10" s="237" customFormat="1" ht="26.1" customHeight="1" x14ac:dyDescent="0.25">
      <c r="A34" s="199"/>
      <c r="B34" s="251"/>
      <c r="C34" s="250"/>
      <c r="D34" s="249"/>
      <c r="E34" s="12"/>
      <c r="F34" s="249"/>
      <c r="G34" s="13"/>
      <c r="I34" s="248"/>
    </row>
    <row r="35" spans="1:10" s="237" customFormat="1" ht="26.1" customHeight="1" x14ac:dyDescent="0.2">
      <c r="B35" s="508" t="s">
        <v>14</v>
      </c>
      <c r="C35" s="508"/>
      <c r="D35" s="508"/>
      <c r="E35" s="508"/>
      <c r="F35" s="247" t="s">
        <v>8</v>
      </c>
      <c r="G35" s="246">
        <f>G30+G32</f>
        <v>67302.5</v>
      </c>
      <c r="I35" s="245"/>
      <c r="J35" s="244"/>
    </row>
    <row r="36" spans="1:10" ht="26.1" customHeight="1" x14ac:dyDescent="0.2">
      <c r="A36" s="237"/>
      <c r="B36" s="508" t="s">
        <v>15</v>
      </c>
      <c r="C36" s="508"/>
      <c r="D36" s="508"/>
      <c r="E36" s="508"/>
      <c r="F36" s="243" t="s">
        <v>9</v>
      </c>
      <c r="G36" s="242">
        <f>G33</f>
        <v>247333.77581853495</v>
      </c>
    </row>
    <row r="37" spans="1:10" ht="17.100000000000001" customHeight="1" x14ac:dyDescent="0.2">
      <c r="B37" s="241"/>
      <c r="C37" s="240"/>
      <c r="D37" s="240"/>
      <c r="E37" s="240"/>
      <c r="F37" s="239"/>
      <c r="G37" s="238"/>
    </row>
    <row r="38" spans="1:10" ht="17.100000000000001" customHeight="1" x14ac:dyDescent="0.2">
      <c r="B38" s="234"/>
      <c r="C38" s="237"/>
      <c r="D38" s="237"/>
      <c r="E38" s="237"/>
      <c r="G38" s="236"/>
    </row>
    <row r="39" spans="1:10" ht="17.100000000000001" customHeight="1" x14ac:dyDescent="0.2">
      <c r="B39" s="234"/>
      <c r="C39" s="237"/>
      <c r="D39" s="237"/>
      <c r="E39" s="237"/>
      <c r="G39" s="236"/>
    </row>
    <row r="40" spans="1:10" ht="17.100000000000001" customHeight="1" x14ac:dyDescent="0.2">
      <c r="B40" s="234"/>
      <c r="C40" s="237"/>
      <c r="D40" s="237"/>
      <c r="E40" s="237"/>
      <c r="G40" s="236"/>
    </row>
    <row r="41" spans="1:10" ht="18" customHeight="1" x14ac:dyDescent="0.2">
      <c r="B41" s="234"/>
      <c r="C41" s="237"/>
      <c r="D41" s="237"/>
      <c r="E41" s="237"/>
      <c r="G41" s="236"/>
    </row>
    <row r="42" spans="1:10" ht="18" customHeight="1" x14ac:dyDescent="0.2">
      <c r="B42" s="234"/>
      <c r="D42" s="225"/>
      <c r="E42" s="225"/>
      <c r="F42" s="225"/>
      <c r="G42" s="235"/>
    </row>
    <row r="43" spans="1:10" ht="18" customHeight="1" x14ac:dyDescent="0.2">
      <c r="B43" s="234"/>
      <c r="D43" s="225"/>
      <c r="F43" s="225"/>
      <c r="G43" s="235"/>
    </row>
    <row r="44" spans="1:10" ht="15" customHeight="1" x14ac:dyDescent="0.2">
      <c r="B44" s="234"/>
      <c r="C44" s="233" t="s">
        <v>16</v>
      </c>
      <c r="D44" s="232"/>
      <c r="E44" s="509" t="s">
        <v>17</v>
      </c>
      <c r="F44" s="509"/>
      <c r="G44" s="510"/>
      <c r="H44" s="231"/>
    </row>
    <row r="45" spans="1:10" ht="15.75" x14ac:dyDescent="0.25">
      <c r="B45" s="230"/>
      <c r="C45" s="229" t="s">
        <v>69</v>
      </c>
      <c r="D45" s="228"/>
      <c r="E45" s="227" t="s">
        <v>13</v>
      </c>
      <c r="F45" s="227"/>
      <c r="G45" s="226"/>
      <c r="H45" s="225"/>
    </row>
    <row r="46" spans="1:10" x14ac:dyDescent="0.2">
      <c r="B46" s="224"/>
      <c r="C46" s="223"/>
      <c r="D46" s="223"/>
      <c r="E46" s="222"/>
      <c r="F46" s="222"/>
      <c r="G46" s="221"/>
    </row>
    <row r="47" spans="1:10" ht="21.95" customHeight="1" x14ac:dyDescent="0.2"/>
    <row r="48" spans="1:10" ht="21.95" customHeight="1" x14ac:dyDescent="0.2"/>
    <row r="49" spans="9:9" ht="21.95" customHeight="1" x14ac:dyDescent="0.2">
      <c r="I49" s="208"/>
    </row>
    <row r="50" spans="9:9" ht="7.5" customHeight="1" x14ac:dyDescent="0.2">
      <c r="I50" s="208"/>
    </row>
    <row r="51" spans="9:9" x14ac:dyDescent="0.2">
      <c r="I51" s="208"/>
    </row>
    <row r="52" spans="9:9" x14ac:dyDescent="0.2">
      <c r="I52" s="208"/>
    </row>
    <row r="53" spans="9:9" x14ac:dyDescent="0.2">
      <c r="I53" s="208"/>
    </row>
    <row r="54" spans="9:9" ht="21.95" customHeight="1" x14ac:dyDescent="0.2">
      <c r="I54" s="208"/>
    </row>
    <row r="55" spans="9:9" ht="21.95" customHeight="1" x14ac:dyDescent="0.2">
      <c r="I55" s="208"/>
    </row>
    <row r="56" spans="9:9" ht="21.95" customHeight="1" x14ac:dyDescent="0.2">
      <c r="I56" s="208"/>
    </row>
    <row r="57" spans="9:9" ht="21.95" customHeight="1" x14ac:dyDescent="0.2">
      <c r="I57" s="208"/>
    </row>
    <row r="58" spans="9:9" ht="21.95" customHeight="1" x14ac:dyDescent="0.2">
      <c r="I58" s="208"/>
    </row>
    <row r="59" spans="9:9" ht="23.25" customHeight="1" x14ac:dyDescent="0.2">
      <c r="I59" s="208"/>
    </row>
    <row r="60" spans="9:9" x14ac:dyDescent="0.2">
      <c r="I60" s="208"/>
    </row>
    <row r="61" spans="9:9" ht="21.95" customHeight="1" x14ac:dyDescent="0.2">
      <c r="I61" s="208"/>
    </row>
    <row r="62" spans="9:9" ht="21.95" customHeight="1" x14ac:dyDescent="0.2">
      <c r="I62" s="208"/>
    </row>
    <row r="63" spans="9:9" ht="21.95" customHeight="1" x14ac:dyDescent="0.2">
      <c r="I63" s="208"/>
    </row>
    <row r="64" spans="9:9" ht="21.95" customHeight="1" x14ac:dyDescent="0.2">
      <c r="I64" s="208"/>
    </row>
    <row r="65" spans="1:9" ht="21.95" customHeight="1" x14ac:dyDescent="0.2">
      <c r="I65" s="208"/>
    </row>
    <row r="66" spans="1:9" ht="7.5" customHeight="1" x14ac:dyDescent="0.2"/>
    <row r="67" spans="1:9" ht="18" customHeight="1" x14ac:dyDescent="0.2"/>
    <row r="68" spans="1:9" ht="18" customHeight="1" x14ac:dyDescent="0.2"/>
    <row r="69" spans="1:9" ht="18" customHeight="1" x14ac:dyDescent="0.2"/>
    <row r="70" spans="1:9" ht="18" customHeight="1" x14ac:dyDescent="0.2"/>
    <row r="71" spans="1:9" ht="18" customHeight="1" x14ac:dyDescent="0.2"/>
    <row r="72" spans="1:9" ht="18" customHeight="1" x14ac:dyDescent="0.2">
      <c r="A72" s="199" t="s">
        <v>46</v>
      </c>
      <c r="B72" s="199">
        <v>2.76</v>
      </c>
    </row>
    <row r="73" spans="1:9" x14ac:dyDescent="0.2">
      <c r="A73" s="199" t="s">
        <v>47</v>
      </c>
      <c r="B73" s="199">
        <v>2</v>
      </c>
    </row>
    <row r="74" spans="1:9" x14ac:dyDescent="0.2">
      <c r="A74" s="199" t="s">
        <v>49</v>
      </c>
      <c r="B74" s="199">
        <v>3.23</v>
      </c>
    </row>
    <row r="75" spans="1:9" x14ac:dyDescent="0.2">
      <c r="A75" s="199" t="s">
        <v>48</v>
      </c>
      <c r="B75" s="199">
        <v>1.84</v>
      </c>
    </row>
    <row r="76" spans="1:9" x14ac:dyDescent="0.2">
      <c r="A76" s="199" t="s">
        <v>50</v>
      </c>
      <c r="B76" s="199">
        <v>3.18</v>
      </c>
    </row>
    <row r="77" spans="1:9" x14ac:dyDescent="0.2">
      <c r="A77" s="199" t="s">
        <v>51</v>
      </c>
      <c r="B77" s="199">
        <v>2.38</v>
      </c>
    </row>
    <row r="78" spans="1:9" x14ac:dyDescent="0.2">
      <c r="A78" s="199" t="s">
        <v>52</v>
      </c>
      <c r="B78" s="199">
        <v>5.45</v>
      </c>
    </row>
    <row r="79" spans="1:9" x14ac:dyDescent="0.2">
      <c r="A79" s="199" t="s">
        <v>53</v>
      </c>
      <c r="B79" s="199">
        <v>5.98</v>
      </c>
    </row>
    <row r="80" spans="1:9" x14ac:dyDescent="0.2">
      <c r="A80" s="199" t="s">
        <v>73</v>
      </c>
      <c r="B80" s="199">
        <v>2.2000000000000002</v>
      </c>
    </row>
    <row r="81" spans="1:2" x14ac:dyDescent="0.2">
      <c r="A81" s="199" t="s">
        <v>54</v>
      </c>
      <c r="B81" s="199">
        <v>4.7</v>
      </c>
    </row>
    <row r="82" spans="1:2" x14ac:dyDescent="0.2">
      <c r="A82" s="199" t="s">
        <v>101</v>
      </c>
      <c r="B82" s="199">
        <v>4.4000000000000004</v>
      </c>
    </row>
    <row r="83" spans="1:2" x14ac:dyDescent="0.2">
      <c r="A83" s="199" t="s">
        <v>55</v>
      </c>
      <c r="B83" s="199">
        <v>2.15</v>
      </c>
    </row>
    <row r="84" spans="1:2" x14ac:dyDescent="0.2">
      <c r="A84" s="199" t="s">
        <v>56</v>
      </c>
      <c r="B84" s="199">
        <v>2.41</v>
      </c>
    </row>
    <row r="85" spans="1:2" x14ac:dyDescent="0.2">
      <c r="A85" s="199" t="s">
        <v>57</v>
      </c>
      <c r="B85" s="199">
        <v>2.83</v>
      </c>
    </row>
    <row r="86" spans="1:2" x14ac:dyDescent="0.2">
      <c r="A86" s="199" t="s">
        <v>58</v>
      </c>
      <c r="B86" s="199">
        <v>3.46</v>
      </c>
    </row>
    <row r="87" spans="1:2" x14ac:dyDescent="0.2">
      <c r="A87" s="199" t="s">
        <v>59</v>
      </c>
      <c r="B87" s="199">
        <v>2.15</v>
      </c>
    </row>
    <row r="88" spans="1:2" x14ac:dyDescent="0.2">
      <c r="A88" s="199" t="s">
        <v>60</v>
      </c>
      <c r="B88" s="199">
        <v>4.3899999999999997</v>
      </c>
    </row>
    <row r="89" spans="1:2" x14ac:dyDescent="0.2">
      <c r="A89" s="199" t="s">
        <v>61</v>
      </c>
      <c r="B89" s="199">
        <v>3.9</v>
      </c>
    </row>
    <row r="90" spans="1:2" x14ac:dyDescent="0.2">
      <c r="A90" s="199" t="s">
        <v>62</v>
      </c>
      <c r="B90" s="199">
        <v>1.18</v>
      </c>
    </row>
    <row r="91" spans="1:2" x14ac:dyDescent="0.2">
      <c r="A91" s="199" t="s">
        <v>72</v>
      </c>
      <c r="B91" s="199">
        <v>4.5</v>
      </c>
    </row>
    <row r="92" spans="1:2" x14ac:dyDescent="0.2">
      <c r="A92" s="199" t="s">
        <v>77</v>
      </c>
      <c r="B92" s="199">
        <v>6.49</v>
      </c>
    </row>
  </sheetData>
  <autoFilter ref="A7:M30" xr:uid="{00000000-0009-0000-0000-000009000000}">
    <filterColumn colId="6">
      <filters blank="1">
        <filter val="USD 1.415,00"/>
        <filter val="USD 1.938,00"/>
        <filter val="USD 2.634,00"/>
        <filter val="USD 2.760,00"/>
        <filter val="USD 4.400,00"/>
        <filter val="USD 4.770,00"/>
        <filter val="USD 6.490,00"/>
        <filter val="USD 65.360,50"/>
        <filter val="USD 7.140,00"/>
        <filter val="USD 7.230,00"/>
        <filter val="USD 7.475,00"/>
        <filter val="USD 736,00"/>
        <filter val="USD 780,00"/>
        <filter val="USD 8.600,00"/>
        <filter val="USD 8.992,50"/>
      </filters>
    </filterColumn>
  </autoFilter>
  <mergeCells count="8">
    <mergeCell ref="B36:E36"/>
    <mergeCell ref="E44:G44"/>
    <mergeCell ref="B2:G2"/>
    <mergeCell ref="B3:G3"/>
    <mergeCell ref="B4:G4"/>
    <mergeCell ref="B5:G5"/>
    <mergeCell ref="D30:F30"/>
    <mergeCell ref="B35:E3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2"/>
  <headerFooter alignWithMargins="0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2:E118"/>
  <sheetViews>
    <sheetView workbookViewId="0">
      <selection activeCell="G28" sqref="G28"/>
    </sheetView>
  </sheetViews>
  <sheetFormatPr baseColWidth="10" defaultRowHeight="12.75" x14ac:dyDescent="0.2"/>
  <cols>
    <col min="5" max="5" width="18.85546875" bestFit="1" customWidth="1"/>
  </cols>
  <sheetData>
    <row r="2" spans="1:5" x14ac:dyDescent="0.2">
      <c r="A2" s="84" t="s">
        <v>19</v>
      </c>
      <c r="B2" s="84" t="s">
        <v>20</v>
      </c>
      <c r="C2" s="84" t="s">
        <v>21</v>
      </c>
      <c r="D2" s="84" t="s">
        <v>22</v>
      </c>
      <c r="E2" s="84" t="s">
        <v>74</v>
      </c>
    </row>
    <row r="3" spans="1:5" x14ac:dyDescent="0.2">
      <c r="A3" s="97" t="s">
        <v>79</v>
      </c>
      <c r="B3" s="98">
        <v>43640</v>
      </c>
      <c r="C3" s="106" t="s">
        <v>42</v>
      </c>
      <c r="D3" s="106">
        <v>200</v>
      </c>
      <c r="E3" s="100">
        <v>72019</v>
      </c>
    </row>
    <row r="4" spans="1:5" x14ac:dyDescent="0.2">
      <c r="A4" s="97" t="s">
        <v>79</v>
      </c>
      <c r="B4" s="98">
        <v>43640</v>
      </c>
      <c r="C4" s="106" t="s">
        <v>43</v>
      </c>
      <c r="D4" s="106">
        <v>200</v>
      </c>
      <c r="E4" s="100">
        <v>72019</v>
      </c>
    </row>
    <row r="5" spans="1:5" x14ac:dyDescent="0.2">
      <c r="A5" s="97" t="s">
        <v>79</v>
      </c>
      <c r="B5" s="98">
        <v>43640</v>
      </c>
      <c r="C5" s="106" t="s">
        <v>38</v>
      </c>
      <c r="D5" s="106">
        <v>1000</v>
      </c>
      <c r="E5" s="100">
        <v>72019</v>
      </c>
    </row>
    <row r="6" spans="1:5" x14ac:dyDescent="0.2">
      <c r="A6" s="97" t="s">
        <v>79</v>
      </c>
      <c r="B6" s="98">
        <v>43640</v>
      </c>
      <c r="C6" s="106" t="s">
        <v>35</v>
      </c>
      <c r="D6" s="106">
        <v>150</v>
      </c>
      <c r="E6" s="100">
        <v>72019</v>
      </c>
    </row>
    <row r="7" spans="1:5" x14ac:dyDescent="0.2">
      <c r="A7" s="97" t="s">
        <v>79</v>
      </c>
      <c r="B7" s="98">
        <v>43640</v>
      </c>
      <c r="C7" s="106" t="s">
        <v>76</v>
      </c>
      <c r="D7" s="106">
        <v>2000</v>
      </c>
      <c r="E7" s="100">
        <v>72019</v>
      </c>
    </row>
    <row r="8" spans="1:5" x14ac:dyDescent="0.2">
      <c r="A8" s="97" t="s">
        <v>79</v>
      </c>
      <c r="B8" s="98">
        <v>43640</v>
      </c>
      <c r="C8" s="106" t="s">
        <v>28</v>
      </c>
      <c r="D8" s="106">
        <v>200</v>
      </c>
      <c r="E8" s="100">
        <v>72019</v>
      </c>
    </row>
    <row r="9" spans="1:5" x14ac:dyDescent="0.2">
      <c r="A9" s="91" t="s">
        <v>81</v>
      </c>
      <c r="B9" s="92">
        <v>43647</v>
      </c>
      <c r="C9" s="91" t="s">
        <v>35</v>
      </c>
      <c r="D9" s="91">
        <v>300</v>
      </c>
      <c r="E9" s="100">
        <v>72019</v>
      </c>
    </row>
    <row r="10" spans="1:5" x14ac:dyDescent="0.2">
      <c r="A10" s="91" t="s">
        <v>81</v>
      </c>
      <c r="B10" s="92">
        <v>43647</v>
      </c>
      <c r="C10" s="91" t="s">
        <v>76</v>
      </c>
      <c r="D10" s="91"/>
      <c r="E10" s="100">
        <v>72019</v>
      </c>
    </row>
    <row r="11" spans="1:5" x14ac:dyDescent="0.2">
      <c r="A11" s="91" t="s">
        <v>81</v>
      </c>
      <c r="B11" s="92">
        <v>43647</v>
      </c>
      <c r="C11" s="91" t="s">
        <v>34</v>
      </c>
      <c r="D11" s="91">
        <v>1000</v>
      </c>
      <c r="E11" s="100">
        <v>72019</v>
      </c>
    </row>
    <row r="12" spans="1:5" x14ac:dyDescent="0.2">
      <c r="A12" s="91" t="s">
        <v>81</v>
      </c>
      <c r="B12" s="92">
        <v>43647</v>
      </c>
      <c r="C12" s="91" t="s">
        <v>33</v>
      </c>
      <c r="D12" s="91">
        <v>1000</v>
      </c>
      <c r="E12" s="100">
        <v>72019</v>
      </c>
    </row>
    <row r="13" spans="1:5" x14ac:dyDescent="0.2">
      <c r="A13" s="91" t="s">
        <v>81</v>
      </c>
      <c r="B13" s="92">
        <v>43647</v>
      </c>
      <c r="C13" s="91" t="s">
        <v>32</v>
      </c>
      <c r="D13" s="91">
        <v>500</v>
      </c>
      <c r="E13" s="100">
        <v>72019</v>
      </c>
    </row>
    <row r="14" spans="1:5" x14ac:dyDescent="0.2">
      <c r="A14" s="91" t="s">
        <v>81</v>
      </c>
      <c r="B14" s="92">
        <v>43647</v>
      </c>
      <c r="C14" s="91" t="s">
        <v>31</v>
      </c>
      <c r="D14" s="91">
        <v>450</v>
      </c>
      <c r="E14" s="100">
        <v>72019</v>
      </c>
    </row>
    <row r="15" spans="1:5" x14ac:dyDescent="0.2">
      <c r="A15" s="91" t="s">
        <v>81</v>
      </c>
      <c r="B15" s="92">
        <v>43647</v>
      </c>
      <c r="C15" s="91" t="s">
        <v>28</v>
      </c>
      <c r="D15" s="91">
        <v>400</v>
      </c>
      <c r="E15" s="100">
        <v>72019</v>
      </c>
    </row>
    <row r="16" spans="1:5" x14ac:dyDescent="0.2">
      <c r="A16" s="91" t="s">
        <v>81</v>
      </c>
      <c r="B16" s="92">
        <v>43647</v>
      </c>
      <c r="C16" s="91" t="s">
        <v>43</v>
      </c>
      <c r="D16" s="91">
        <v>400</v>
      </c>
      <c r="E16" s="100">
        <v>72019</v>
      </c>
    </row>
    <row r="17" spans="1:5" x14ac:dyDescent="0.2">
      <c r="A17" s="93" t="s">
        <v>84</v>
      </c>
      <c r="B17" s="103">
        <v>43657</v>
      </c>
      <c r="C17" s="104" t="s">
        <v>35</v>
      </c>
      <c r="D17" s="104">
        <v>150</v>
      </c>
      <c r="E17" s="100">
        <v>72019</v>
      </c>
    </row>
    <row r="18" spans="1:5" x14ac:dyDescent="0.2">
      <c r="A18" s="93" t="s">
        <v>84</v>
      </c>
      <c r="B18" s="103">
        <v>43657</v>
      </c>
      <c r="C18" s="104" t="s">
        <v>39</v>
      </c>
      <c r="D18" s="104">
        <v>800</v>
      </c>
      <c r="E18" s="100">
        <v>72019</v>
      </c>
    </row>
    <row r="19" spans="1:5" x14ac:dyDescent="0.2">
      <c r="A19" s="93" t="s">
        <v>84</v>
      </c>
      <c r="B19" s="103">
        <v>43657</v>
      </c>
      <c r="C19" s="104" t="s">
        <v>42</v>
      </c>
      <c r="D19" s="104">
        <v>800</v>
      </c>
      <c r="E19" s="100">
        <v>72019</v>
      </c>
    </row>
    <row r="20" spans="1:5" x14ac:dyDescent="0.2">
      <c r="A20" s="93" t="s">
        <v>84</v>
      </c>
      <c r="B20" s="103">
        <v>43657</v>
      </c>
      <c r="C20" s="104" t="s">
        <v>38</v>
      </c>
      <c r="D20" s="104">
        <v>1500</v>
      </c>
      <c r="E20" s="100">
        <v>72019</v>
      </c>
    </row>
    <row r="21" spans="1:5" x14ac:dyDescent="0.2">
      <c r="A21" s="93" t="s">
        <v>84</v>
      </c>
      <c r="B21" s="103">
        <v>43657</v>
      </c>
      <c r="C21" s="104" t="s">
        <v>76</v>
      </c>
      <c r="D21" s="104"/>
      <c r="E21" s="100">
        <v>72019</v>
      </c>
    </row>
    <row r="22" spans="1:5" x14ac:dyDescent="0.2">
      <c r="A22" s="93" t="s">
        <v>84</v>
      </c>
      <c r="B22" s="103">
        <v>43657</v>
      </c>
      <c r="C22" s="104" t="s">
        <v>29</v>
      </c>
      <c r="D22" s="104">
        <v>400</v>
      </c>
      <c r="E22" s="100">
        <v>72019</v>
      </c>
    </row>
    <row r="23" spans="1:5" x14ac:dyDescent="0.2">
      <c r="A23" s="93" t="s">
        <v>84</v>
      </c>
      <c r="B23" s="103">
        <v>43657</v>
      </c>
      <c r="C23" s="104" t="s">
        <v>28</v>
      </c>
      <c r="D23" s="104">
        <v>200</v>
      </c>
      <c r="E23" s="100">
        <v>72019</v>
      </c>
    </row>
    <row r="24" spans="1:5" x14ac:dyDescent="0.2">
      <c r="A24" s="93" t="s">
        <v>84</v>
      </c>
      <c r="B24" s="103">
        <v>43657</v>
      </c>
      <c r="C24" s="108" t="s">
        <v>32</v>
      </c>
      <c r="D24" s="104">
        <v>500</v>
      </c>
      <c r="E24" s="100">
        <v>72019</v>
      </c>
    </row>
    <row r="25" spans="1:5" x14ac:dyDescent="0.2">
      <c r="A25" s="76" t="s">
        <v>87</v>
      </c>
      <c r="B25" s="77">
        <v>43663</v>
      </c>
      <c r="C25" s="90" t="s">
        <v>31</v>
      </c>
      <c r="D25" s="76">
        <v>450</v>
      </c>
      <c r="E25" s="100">
        <v>72019</v>
      </c>
    </row>
    <row r="26" spans="1:5" x14ac:dyDescent="0.2">
      <c r="A26" s="76" t="s">
        <v>87</v>
      </c>
      <c r="B26" s="77">
        <v>43663</v>
      </c>
      <c r="C26" s="76" t="s">
        <v>35</v>
      </c>
      <c r="D26" s="76">
        <v>250</v>
      </c>
      <c r="E26" s="100">
        <v>72019</v>
      </c>
    </row>
    <row r="27" spans="1:5" x14ac:dyDescent="0.2">
      <c r="A27" s="76" t="s">
        <v>87</v>
      </c>
      <c r="B27" s="77">
        <v>43663</v>
      </c>
      <c r="C27" s="90" t="s">
        <v>28</v>
      </c>
      <c r="D27" s="76">
        <v>200</v>
      </c>
      <c r="E27" s="100">
        <v>72019</v>
      </c>
    </row>
    <row r="28" spans="1:5" x14ac:dyDescent="0.2">
      <c r="A28" s="76" t="s">
        <v>87</v>
      </c>
      <c r="B28" s="77">
        <v>43663</v>
      </c>
      <c r="C28" s="90" t="s">
        <v>33</v>
      </c>
      <c r="D28" s="76">
        <v>1000</v>
      </c>
      <c r="E28" s="100">
        <v>72019</v>
      </c>
    </row>
    <row r="29" spans="1:5" x14ac:dyDescent="0.2">
      <c r="A29" s="76" t="s">
        <v>87</v>
      </c>
      <c r="B29" s="77">
        <v>43663</v>
      </c>
      <c r="C29" s="90" t="s">
        <v>38</v>
      </c>
      <c r="D29" s="76">
        <v>700</v>
      </c>
      <c r="E29" s="100">
        <v>72019</v>
      </c>
    </row>
    <row r="30" spans="1:5" x14ac:dyDescent="0.2">
      <c r="A30" s="76" t="s">
        <v>87</v>
      </c>
      <c r="B30" s="77">
        <v>43663</v>
      </c>
      <c r="C30" s="90" t="s">
        <v>32</v>
      </c>
      <c r="D30" s="76">
        <v>500</v>
      </c>
      <c r="E30" s="100">
        <v>72019</v>
      </c>
    </row>
    <row r="31" spans="1:5" x14ac:dyDescent="0.2">
      <c r="A31" s="76" t="s">
        <v>85</v>
      </c>
      <c r="B31" s="77">
        <v>43663</v>
      </c>
      <c r="C31" s="90" t="s">
        <v>34</v>
      </c>
      <c r="D31" s="76">
        <v>1000</v>
      </c>
      <c r="E31" s="100">
        <v>72019</v>
      </c>
    </row>
    <row r="32" spans="1:5" x14ac:dyDescent="0.2">
      <c r="A32" s="76" t="s">
        <v>85</v>
      </c>
      <c r="B32" s="77">
        <v>43663</v>
      </c>
      <c r="C32" s="90" t="s">
        <v>76</v>
      </c>
      <c r="D32" s="76"/>
      <c r="E32" s="100">
        <v>72019</v>
      </c>
    </row>
    <row r="33" spans="1:5" x14ac:dyDescent="0.2">
      <c r="A33" s="76" t="s">
        <v>85</v>
      </c>
      <c r="B33" s="77">
        <v>43663</v>
      </c>
      <c r="C33" s="90" t="s">
        <v>29</v>
      </c>
      <c r="D33" s="76">
        <v>300</v>
      </c>
      <c r="E33" s="100">
        <v>72019</v>
      </c>
    </row>
    <row r="34" spans="1:5" x14ac:dyDescent="0.2">
      <c r="A34" s="76" t="s">
        <v>85</v>
      </c>
      <c r="B34" s="77">
        <v>43663</v>
      </c>
      <c r="C34" s="90" t="s">
        <v>42</v>
      </c>
      <c r="D34" s="76">
        <v>600</v>
      </c>
      <c r="E34" s="100">
        <v>72019</v>
      </c>
    </row>
    <row r="35" spans="1:5" x14ac:dyDescent="0.2">
      <c r="A35" s="76" t="s">
        <v>85</v>
      </c>
      <c r="B35" s="77">
        <v>43663</v>
      </c>
      <c r="C35" s="90" t="s">
        <v>43</v>
      </c>
      <c r="D35" s="76">
        <v>200</v>
      </c>
      <c r="E35" s="100">
        <v>72019</v>
      </c>
    </row>
    <row r="36" spans="1:5" x14ac:dyDescent="0.2">
      <c r="A36" s="76" t="s">
        <v>85</v>
      </c>
      <c r="B36" s="77">
        <v>43663</v>
      </c>
      <c r="C36" s="90" t="s">
        <v>33</v>
      </c>
      <c r="D36" s="76">
        <v>850</v>
      </c>
      <c r="E36" s="100">
        <v>72019</v>
      </c>
    </row>
    <row r="37" spans="1:5" x14ac:dyDescent="0.2">
      <c r="A37" s="76" t="s">
        <v>91</v>
      </c>
      <c r="B37" s="77">
        <v>43675</v>
      </c>
      <c r="C37" s="76" t="s">
        <v>28</v>
      </c>
      <c r="D37" s="76">
        <v>200</v>
      </c>
      <c r="E37" s="90">
        <v>82019</v>
      </c>
    </row>
    <row r="38" spans="1:5" x14ac:dyDescent="0.2">
      <c r="A38" s="76" t="s">
        <v>91</v>
      </c>
      <c r="B38" s="77">
        <v>43675</v>
      </c>
      <c r="C38" s="76" t="s">
        <v>35</v>
      </c>
      <c r="D38" s="76">
        <v>600</v>
      </c>
      <c r="E38" s="90">
        <v>82019</v>
      </c>
    </row>
    <row r="39" spans="1:5" x14ac:dyDescent="0.2">
      <c r="A39" s="76" t="s">
        <v>91</v>
      </c>
      <c r="B39" s="77">
        <v>43675</v>
      </c>
      <c r="C39" s="76" t="s">
        <v>43</v>
      </c>
      <c r="D39" s="76">
        <v>200</v>
      </c>
      <c r="E39" s="90">
        <v>82019</v>
      </c>
    </row>
    <row r="40" spans="1:5" x14ac:dyDescent="0.2">
      <c r="A40" s="76" t="s">
        <v>91</v>
      </c>
      <c r="B40" s="77">
        <v>43675</v>
      </c>
      <c r="C40" s="76" t="s">
        <v>38</v>
      </c>
      <c r="D40" s="76">
        <v>1000</v>
      </c>
      <c r="E40" s="90">
        <v>82019</v>
      </c>
    </row>
    <row r="41" spans="1:5" x14ac:dyDescent="0.2">
      <c r="A41" s="90" t="s">
        <v>92</v>
      </c>
      <c r="B41" s="77">
        <v>43675</v>
      </c>
      <c r="C41" s="76" t="s">
        <v>90</v>
      </c>
      <c r="D41" s="76">
        <v>1000</v>
      </c>
      <c r="E41" s="90">
        <v>82019</v>
      </c>
    </row>
    <row r="42" spans="1:5" x14ac:dyDescent="0.2">
      <c r="A42" s="90" t="s">
        <v>92</v>
      </c>
      <c r="B42" s="77">
        <v>43675</v>
      </c>
      <c r="C42" s="76" t="s">
        <v>36</v>
      </c>
      <c r="D42" s="76">
        <v>500</v>
      </c>
      <c r="E42" s="90">
        <v>82019</v>
      </c>
    </row>
    <row r="43" spans="1:5" x14ac:dyDescent="0.2">
      <c r="A43" s="90" t="s">
        <v>94</v>
      </c>
      <c r="B43" s="195">
        <v>43679</v>
      </c>
      <c r="C43" s="76" t="s">
        <v>37</v>
      </c>
      <c r="D43" s="76">
        <v>1000</v>
      </c>
      <c r="E43" s="90">
        <v>82019</v>
      </c>
    </row>
    <row r="44" spans="1:5" x14ac:dyDescent="0.2">
      <c r="A44" s="90" t="s">
        <v>94</v>
      </c>
      <c r="B44" s="195">
        <v>43679</v>
      </c>
      <c r="C44" s="76" t="s">
        <v>42</v>
      </c>
      <c r="D44" s="76">
        <v>900</v>
      </c>
      <c r="E44" s="90">
        <v>82019</v>
      </c>
    </row>
    <row r="45" spans="1:5" x14ac:dyDescent="0.2">
      <c r="A45" s="90" t="s">
        <v>94</v>
      </c>
      <c r="B45" s="195">
        <v>43679</v>
      </c>
      <c r="C45" s="76" t="s">
        <v>32</v>
      </c>
      <c r="D45" s="76">
        <v>800</v>
      </c>
      <c r="E45" s="90">
        <v>82019</v>
      </c>
    </row>
    <row r="46" spans="1:5" x14ac:dyDescent="0.2">
      <c r="A46" s="90" t="s">
        <v>94</v>
      </c>
      <c r="B46" s="195">
        <v>43679</v>
      </c>
      <c r="C46" s="76" t="s">
        <v>33</v>
      </c>
      <c r="D46" s="76">
        <v>1500</v>
      </c>
      <c r="E46" s="90">
        <v>82019</v>
      </c>
    </row>
    <row r="47" spans="1:5" x14ac:dyDescent="0.2">
      <c r="A47" s="90" t="s">
        <v>94</v>
      </c>
      <c r="B47" s="195">
        <v>43679</v>
      </c>
      <c r="C47" s="76" t="s">
        <v>39</v>
      </c>
      <c r="D47" s="76">
        <v>1000</v>
      </c>
      <c r="E47" s="90">
        <v>82019</v>
      </c>
    </row>
    <row r="48" spans="1:5" x14ac:dyDescent="0.2">
      <c r="A48" s="90" t="s">
        <v>94</v>
      </c>
      <c r="B48" s="195">
        <v>43679</v>
      </c>
      <c r="C48" s="76" t="s">
        <v>38</v>
      </c>
      <c r="D48" s="76">
        <v>800</v>
      </c>
      <c r="E48" s="90">
        <v>82019</v>
      </c>
    </row>
    <row r="49" spans="1:5" x14ac:dyDescent="0.2">
      <c r="A49" s="90" t="s">
        <v>94</v>
      </c>
      <c r="B49" s="195">
        <v>43679</v>
      </c>
      <c r="C49" s="76" t="s">
        <v>28</v>
      </c>
      <c r="D49" s="76">
        <v>200</v>
      </c>
      <c r="E49" s="90">
        <v>82019</v>
      </c>
    </row>
    <row r="50" spans="1:5" x14ac:dyDescent="0.2">
      <c r="A50" s="90" t="s">
        <v>94</v>
      </c>
      <c r="B50" s="195">
        <v>43679</v>
      </c>
      <c r="C50" s="76" t="s">
        <v>35</v>
      </c>
      <c r="D50" s="76">
        <v>300</v>
      </c>
      <c r="E50" s="90">
        <v>82019</v>
      </c>
    </row>
    <row r="51" spans="1:5" x14ac:dyDescent="0.2">
      <c r="A51" s="90" t="s">
        <v>94</v>
      </c>
      <c r="B51" s="195">
        <v>43679</v>
      </c>
      <c r="C51" s="76" t="s">
        <v>90</v>
      </c>
      <c r="D51" s="76">
        <v>350</v>
      </c>
      <c r="E51" s="90">
        <v>82019</v>
      </c>
    </row>
    <row r="52" spans="1:5" x14ac:dyDescent="0.2">
      <c r="A52" s="90" t="s">
        <v>94</v>
      </c>
      <c r="B52" s="195">
        <v>43679</v>
      </c>
      <c r="C52" s="76" t="s">
        <v>29</v>
      </c>
      <c r="D52" s="76">
        <v>400</v>
      </c>
      <c r="E52" s="90">
        <v>82019</v>
      </c>
    </row>
    <row r="53" spans="1:5" x14ac:dyDescent="0.2">
      <c r="A53" s="90" t="s">
        <v>97</v>
      </c>
      <c r="B53" s="195">
        <v>43689</v>
      </c>
      <c r="C53" s="76" t="s">
        <v>35</v>
      </c>
      <c r="D53" s="76">
        <v>100</v>
      </c>
      <c r="E53" s="90">
        <v>82019</v>
      </c>
    </row>
    <row r="54" spans="1:5" x14ac:dyDescent="0.2">
      <c r="A54" s="90" t="s">
        <v>97</v>
      </c>
      <c r="B54" s="195">
        <v>43689</v>
      </c>
      <c r="C54" s="76" t="s">
        <v>34</v>
      </c>
      <c r="D54" s="76">
        <v>1200</v>
      </c>
      <c r="E54" s="90">
        <v>82019</v>
      </c>
    </row>
    <row r="55" spans="1:5" x14ac:dyDescent="0.2">
      <c r="A55" s="90" t="s">
        <v>97</v>
      </c>
      <c r="B55" s="195">
        <v>43689</v>
      </c>
      <c r="C55" s="76" t="s">
        <v>76</v>
      </c>
      <c r="D55" s="76">
        <v>1000</v>
      </c>
      <c r="E55" s="90">
        <v>82019</v>
      </c>
    </row>
    <row r="56" spans="1:5" x14ac:dyDescent="0.2">
      <c r="A56" s="90" t="s">
        <v>97</v>
      </c>
      <c r="B56" s="195">
        <v>43689</v>
      </c>
      <c r="C56" s="76" t="s">
        <v>31</v>
      </c>
      <c r="D56" s="76">
        <v>320</v>
      </c>
      <c r="E56" s="90">
        <v>82019</v>
      </c>
    </row>
    <row r="57" spans="1:5" x14ac:dyDescent="0.2">
      <c r="A57" s="90" t="s">
        <v>97</v>
      </c>
      <c r="B57" s="195">
        <v>43689</v>
      </c>
      <c r="C57" s="76" t="s">
        <v>42</v>
      </c>
      <c r="D57" s="76">
        <v>600</v>
      </c>
      <c r="E57" s="90">
        <v>82019</v>
      </c>
    </row>
    <row r="58" spans="1:5" x14ac:dyDescent="0.2">
      <c r="A58" s="90" t="s">
        <v>97</v>
      </c>
      <c r="B58" s="195">
        <v>43689</v>
      </c>
      <c r="C58" s="76" t="s">
        <v>37</v>
      </c>
      <c r="D58" s="76">
        <v>3000</v>
      </c>
      <c r="E58" s="90">
        <v>82019</v>
      </c>
    </row>
    <row r="59" spans="1:5" x14ac:dyDescent="0.2">
      <c r="A59" s="90" t="s">
        <v>97</v>
      </c>
      <c r="B59" s="195">
        <v>43689</v>
      </c>
      <c r="C59" s="76" t="s">
        <v>38</v>
      </c>
      <c r="D59" s="76">
        <v>1300</v>
      </c>
      <c r="E59" s="90">
        <v>82019</v>
      </c>
    </row>
    <row r="60" spans="1:5" x14ac:dyDescent="0.2">
      <c r="A60" s="90" t="s">
        <v>97</v>
      </c>
      <c r="B60" s="195">
        <v>43689</v>
      </c>
      <c r="C60" s="76" t="s">
        <v>28</v>
      </c>
      <c r="D60" s="76">
        <v>400</v>
      </c>
      <c r="E60" s="90">
        <v>82019</v>
      </c>
    </row>
    <row r="61" spans="1:5" x14ac:dyDescent="0.2">
      <c r="A61" s="90" t="s">
        <v>99</v>
      </c>
      <c r="B61" s="77">
        <v>43693</v>
      </c>
      <c r="C61" s="76" t="s">
        <v>32</v>
      </c>
      <c r="D61" s="76">
        <v>800</v>
      </c>
      <c r="E61" s="90">
        <v>82019</v>
      </c>
    </row>
    <row r="62" spans="1:5" x14ac:dyDescent="0.2">
      <c r="A62" s="90" t="s">
        <v>99</v>
      </c>
      <c r="B62" s="77">
        <v>43693</v>
      </c>
      <c r="C62" s="76" t="s">
        <v>38</v>
      </c>
      <c r="D62" s="76">
        <v>400</v>
      </c>
      <c r="E62" s="90">
        <v>82019</v>
      </c>
    </row>
    <row r="63" spans="1:5" x14ac:dyDescent="0.2">
      <c r="A63" s="90" t="s">
        <v>99</v>
      </c>
      <c r="B63" s="77">
        <v>43693</v>
      </c>
      <c r="C63" s="76" t="s">
        <v>35</v>
      </c>
      <c r="D63" s="76">
        <v>200</v>
      </c>
      <c r="E63" s="90">
        <v>82019</v>
      </c>
    </row>
    <row r="64" spans="1:5" x14ac:dyDescent="0.2">
      <c r="A64" s="90" t="s">
        <v>99</v>
      </c>
      <c r="B64" s="77">
        <v>43693</v>
      </c>
      <c r="C64" s="76" t="s">
        <v>90</v>
      </c>
      <c r="D64" s="76">
        <v>250</v>
      </c>
      <c r="E64" s="90">
        <v>82019</v>
      </c>
    </row>
    <row r="65" spans="1:5" x14ac:dyDescent="0.2">
      <c r="A65" s="76">
        <v>590042911</v>
      </c>
      <c r="B65" s="77">
        <v>43703</v>
      </c>
      <c r="C65" s="76" t="s">
        <v>37</v>
      </c>
      <c r="D65" s="76">
        <v>1000</v>
      </c>
      <c r="E65" s="196">
        <v>92019</v>
      </c>
    </row>
    <row r="66" spans="1:5" x14ac:dyDescent="0.2">
      <c r="A66" s="76">
        <v>590042911</v>
      </c>
      <c r="B66" s="77">
        <v>43703</v>
      </c>
      <c r="C66" s="76" t="s">
        <v>33</v>
      </c>
      <c r="D66" s="76">
        <v>2000</v>
      </c>
      <c r="E66" s="196">
        <v>92019</v>
      </c>
    </row>
    <row r="67" spans="1:5" x14ac:dyDescent="0.2">
      <c r="A67" s="76">
        <v>590042911</v>
      </c>
      <c r="B67" s="77">
        <v>43703</v>
      </c>
      <c r="C67" s="76" t="s">
        <v>29</v>
      </c>
      <c r="D67" s="76">
        <v>600</v>
      </c>
      <c r="E67" s="196">
        <v>92019</v>
      </c>
    </row>
    <row r="68" spans="1:5" x14ac:dyDescent="0.2">
      <c r="A68" s="76">
        <v>590042911</v>
      </c>
      <c r="B68" s="77">
        <v>43703</v>
      </c>
      <c r="C68" s="76" t="s">
        <v>35</v>
      </c>
      <c r="D68" s="76">
        <v>300</v>
      </c>
      <c r="E68" s="196">
        <v>92019</v>
      </c>
    </row>
    <row r="69" spans="1:5" x14ac:dyDescent="0.2">
      <c r="A69" s="90">
        <v>590043009</v>
      </c>
      <c r="B69" s="77">
        <v>43710</v>
      </c>
      <c r="C69" s="76" t="s">
        <v>34</v>
      </c>
      <c r="D69" s="76">
        <v>900</v>
      </c>
      <c r="E69" s="196">
        <v>92019</v>
      </c>
    </row>
    <row r="70" spans="1:5" x14ac:dyDescent="0.2">
      <c r="A70" s="90">
        <v>590043009</v>
      </c>
      <c r="B70" s="77">
        <v>43710</v>
      </c>
      <c r="C70" s="76" t="s">
        <v>38</v>
      </c>
      <c r="D70" s="76">
        <v>1500</v>
      </c>
      <c r="E70" s="196">
        <v>92019</v>
      </c>
    </row>
    <row r="71" spans="1:5" x14ac:dyDescent="0.2">
      <c r="A71" s="90">
        <v>590043009</v>
      </c>
      <c r="B71" s="77">
        <v>43710</v>
      </c>
      <c r="C71" s="76" t="s">
        <v>39</v>
      </c>
      <c r="D71" s="76">
        <v>1000</v>
      </c>
      <c r="E71" s="196">
        <v>92019</v>
      </c>
    </row>
    <row r="72" spans="1:5" x14ac:dyDescent="0.2">
      <c r="A72" s="90">
        <v>590043009</v>
      </c>
      <c r="B72" s="77">
        <v>43710</v>
      </c>
      <c r="C72" s="76" t="s">
        <v>42</v>
      </c>
      <c r="D72" s="76">
        <v>600</v>
      </c>
      <c r="E72" s="196">
        <v>92019</v>
      </c>
    </row>
    <row r="73" spans="1:5" x14ac:dyDescent="0.2">
      <c r="A73" s="90">
        <v>590043009</v>
      </c>
      <c r="B73" s="77">
        <v>43710</v>
      </c>
      <c r="C73" s="76" t="s">
        <v>35</v>
      </c>
      <c r="D73" s="76">
        <v>300</v>
      </c>
      <c r="E73" s="196">
        <v>92019</v>
      </c>
    </row>
    <row r="74" spans="1:5" x14ac:dyDescent="0.2">
      <c r="A74" s="90">
        <v>590043050</v>
      </c>
      <c r="B74" s="195">
        <v>43717</v>
      </c>
      <c r="C74" s="76" t="s">
        <v>31</v>
      </c>
      <c r="D74" s="76">
        <v>300</v>
      </c>
      <c r="E74" s="196">
        <v>92019</v>
      </c>
    </row>
    <row r="75" spans="1:5" x14ac:dyDescent="0.2">
      <c r="A75" s="90">
        <v>590043050</v>
      </c>
      <c r="B75" s="195">
        <v>43717</v>
      </c>
      <c r="C75" s="76" t="s">
        <v>42</v>
      </c>
      <c r="D75" s="76">
        <v>200</v>
      </c>
      <c r="E75" s="196">
        <v>92019</v>
      </c>
    </row>
    <row r="76" spans="1:5" x14ac:dyDescent="0.2">
      <c r="A76" s="90">
        <v>590043050</v>
      </c>
      <c r="B76" s="195">
        <v>43717</v>
      </c>
      <c r="C76" s="76" t="s">
        <v>38</v>
      </c>
      <c r="D76" s="76">
        <v>400</v>
      </c>
      <c r="E76" s="196">
        <v>92019</v>
      </c>
    </row>
    <row r="77" spans="1:5" x14ac:dyDescent="0.2">
      <c r="A77" s="90">
        <v>590043050</v>
      </c>
      <c r="B77" s="195">
        <v>43717</v>
      </c>
      <c r="C77" s="76" t="s">
        <v>32</v>
      </c>
      <c r="D77" s="76">
        <v>600</v>
      </c>
      <c r="E77" s="196">
        <v>92019</v>
      </c>
    </row>
    <row r="78" spans="1:5" x14ac:dyDescent="0.2">
      <c r="A78" s="90">
        <v>590043050</v>
      </c>
      <c r="B78" s="195">
        <v>43717</v>
      </c>
      <c r="C78" s="76" t="s">
        <v>33</v>
      </c>
      <c r="D78" s="76">
        <v>1000</v>
      </c>
      <c r="E78" s="196">
        <v>92019</v>
      </c>
    </row>
    <row r="79" spans="1:5" x14ac:dyDescent="0.2">
      <c r="A79" s="90">
        <v>590043050</v>
      </c>
      <c r="B79" s="195">
        <v>43717</v>
      </c>
      <c r="C79" s="76" t="s">
        <v>35</v>
      </c>
      <c r="D79" s="76">
        <v>250</v>
      </c>
      <c r="E79" s="196">
        <v>92019</v>
      </c>
    </row>
    <row r="80" spans="1:5" x14ac:dyDescent="0.2">
      <c r="A80" s="90">
        <v>590043050</v>
      </c>
      <c r="B80" s="195">
        <v>43717</v>
      </c>
      <c r="C80" s="76" t="s">
        <v>28</v>
      </c>
      <c r="D80" s="76">
        <v>200</v>
      </c>
      <c r="E80" s="196">
        <v>92019</v>
      </c>
    </row>
    <row r="81" spans="1:5" x14ac:dyDescent="0.2">
      <c r="A81" s="90">
        <v>590043126</v>
      </c>
      <c r="B81" s="195">
        <v>43731</v>
      </c>
      <c r="C81" s="76" t="s">
        <v>90</v>
      </c>
      <c r="D81" s="76">
        <v>800</v>
      </c>
      <c r="E81" s="196">
        <v>92019</v>
      </c>
    </row>
    <row r="82" spans="1:5" x14ac:dyDescent="0.2">
      <c r="A82" s="90">
        <v>590043126</v>
      </c>
      <c r="B82" s="195">
        <v>43731</v>
      </c>
      <c r="C82" s="76" t="s">
        <v>36</v>
      </c>
      <c r="D82" s="76">
        <v>900</v>
      </c>
      <c r="E82" s="196">
        <v>92019</v>
      </c>
    </row>
    <row r="83" spans="1:5" x14ac:dyDescent="0.2">
      <c r="A83" s="90">
        <v>590043126</v>
      </c>
      <c r="B83" s="195">
        <v>43731</v>
      </c>
      <c r="C83" s="76" t="s">
        <v>28</v>
      </c>
      <c r="D83" s="76">
        <v>400</v>
      </c>
      <c r="E83" s="196">
        <v>92019</v>
      </c>
    </row>
    <row r="84" spans="1:5" x14ac:dyDescent="0.2">
      <c r="A84" s="90">
        <v>590043126</v>
      </c>
      <c r="B84" s="195">
        <v>43731</v>
      </c>
      <c r="C84" s="76" t="s">
        <v>37</v>
      </c>
      <c r="D84" s="76">
        <v>3000</v>
      </c>
      <c r="E84" s="196">
        <v>92019</v>
      </c>
    </row>
    <row r="85" spans="1:5" x14ac:dyDescent="0.2">
      <c r="A85" s="90">
        <v>590043126</v>
      </c>
      <c r="B85" s="195">
        <v>43731</v>
      </c>
      <c r="C85" s="76" t="s">
        <v>34</v>
      </c>
      <c r="D85" s="76">
        <v>1000</v>
      </c>
      <c r="E85" s="196">
        <v>92019</v>
      </c>
    </row>
    <row r="86" spans="1:5" x14ac:dyDescent="0.2">
      <c r="A86" s="90">
        <v>590043126</v>
      </c>
      <c r="B86" s="195">
        <v>43731</v>
      </c>
      <c r="C86" s="76" t="s">
        <v>35</v>
      </c>
      <c r="D86" s="76">
        <v>350</v>
      </c>
      <c r="E86" s="196">
        <v>92019</v>
      </c>
    </row>
    <row r="87" spans="1:5" x14ac:dyDescent="0.2">
      <c r="A87" s="90">
        <v>590043126</v>
      </c>
      <c r="B87" s="195">
        <v>43731</v>
      </c>
      <c r="C87" s="76" t="s">
        <v>31</v>
      </c>
      <c r="D87" s="76">
        <v>350</v>
      </c>
      <c r="E87" s="196">
        <v>92019</v>
      </c>
    </row>
    <row r="88" spans="1:5" x14ac:dyDescent="0.2">
      <c r="A88" s="90">
        <v>590043126</v>
      </c>
      <c r="B88" s="195">
        <v>43731</v>
      </c>
      <c r="C88" s="76" t="s">
        <v>76</v>
      </c>
      <c r="D88" s="76">
        <v>500</v>
      </c>
      <c r="E88" s="196">
        <v>92019</v>
      </c>
    </row>
    <row r="89" spans="1:5" x14ac:dyDescent="0.2">
      <c r="A89" s="90">
        <v>590043126</v>
      </c>
      <c r="B89" s="195">
        <v>43731</v>
      </c>
      <c r="C89" s="76" t="s">
        <v>38</v>
      </c>
      <c r="D89" s="76">
        <v>1000</v>
      </c>
      <c r="E89" s="196">
        <v>92019</v>
      </c>
    </row>
    <row r="90" spans="1:5" x14ac:dyDescent="0.2">
      <c r="A90" s="76" t="s">
        <v>85</v>
      </c>
      <c r="B90" s="77">
        <v>43663</v>
      </c>
      <c r="C90" s="181" t="s">
        <v>76</v>
      </c>
      <c r="D90" s="181">
        <v>700</v>
      </c>
      <c r="E90" s="196">
        <v>92019</v>
      </c>
    </row>
    <row r="91" spans="1:5" x14ac:dyDescent="0.2">
      <c r="A91" s="210">
        <v>590043196</v>
      </c>
      <c r="B91" s="211">
        <v>43735</v>
      </c>
      <c r="C91" s="210" t="s">
        <v>33</v>
      </c>
      <c r="D91" s="210">
        <v>1500</v>
      </c>
      <c r="E91" s="210">
        <v>102019</v>
      </c>
    </row>
    <row r="92" spans="1:5" x14ac:dyDescent="0.2">
      <c r="A92" s="210">
        <v>590043196</v>
      </c>
      <c r="B92" s="211">
        <v>43735</v>
      </c>
      <c r="C92" s="210" t="s">
        <v>29</v>
      </c>
      <c r="D92" s="210">
        <v>600</v>
      </c>
      <c r="E92" s="210">
        <v>102019</v>
      </c>
    </row>
    <row r="93" spans="1:5" x14ac:dyDescent="0.2">
      <c r="A93" s="210">
        <v>590043196</v>
      </c>
      <c r="B93" s="211">
        <v>43735</v>
      </c>
      <c r="C93" s="210" t="s">
        <v>32</v>
      </c>
      <c r="D93" s="210">
        <v>1000</v>
      </c>
      <c r="E93" s="210">
        <v>102019</v>
      </c>
    </row>
    <row r="94" spans="1:5" x14ac:dyDescent="0.2">
      <c r="A94" s="210">
        <v>590043196</v>
      </c>
      <c r="B94" s="211">
        <v>43735</v>
      </c>
      <c r="C94" s="210" t="s">
        <v>35</v>
      </c>
      <c r="D94" s="210">
        <v>200</v>
      </c>
      <c r="E94" s="210">
        <v>102019</v>
      </c>
    </row>
    <row r="95" spans="1:5" x14ac:dyDescent="0.2">
      <c r="A95" s="215">
        <v>590043230</v>
      </c>
      <c r="B95" s="216">
        <v>43747</v>
      </c>
      <c r="C95" s="215" t="s">
        <v>37</v>
      </c>
      <c r="D95" s="215">
        <v>2000</v>
      </c>
      <c r="E95" s="210">
        <v>102019</v>
      </c>
    </row>
    <row r="96" spans="1:5" x14ac:dyDescent="0.2">
      <c r="A96" s="215">
        <v>590043230</v>
      </c>
      <c r="B96" s="216">
        <v>43747</v>
      </c>
      <c r="C96" s="215" t="s">
        <v>42</v>
      </c>
      <c r="D96" s="215">
        <v>600</v>
      </c>
      <c r="E96" s="210">
        <v>102019</v>
      </c>
    </row>
    <row r="97" spans="1:5" x14ac:dyDescent="0.2">
      <c r="A97" s="215">
        <v>590043230</v>
      </c>
      <c r="B97" s="216">
        <v>43747</v>
      </c>
      <c r="C97" s="215" t="s">
        <v>38</v>
      </c>
      <c r="D97" s="215">
        <v>1000</v>
      </c>
      <c r="E97" s="210">
        <v>102019</v>
      </c>
    </row>
    <row r="98" spans="1:5" x14ac:dyDescent="0.2">
      <c r="A98" s="215">
        <v>590043230</v>
      </c>
      <c r="B98" s="216">
        <v>43747</v>
      </c>
      <c r="C98" s="215" t="s">
        <v>28</v>
      </c>
      <c r="D98" s="215">
        <v>200</v>
      </c>
      <c r="E98" s="210">
        <v>102019</v>
      </c>
    </row>
    <row r="99" spans="1:5" x14ac:dyDescent="0.2">
      <c r="A99" s="215">
        <v>590043230</v>
      </c>
      <c r="B99" s="216">
        <v>43747</v>
      </c>
      <c r="C99" s="215" t="s">
        <v>35</v>
      </c>
      <c r="D99" s="215">
        <v>400</v>
      </c>
      <c r="E99" s="210">
        <v>102019</v>
      </c>
    </row>
    <row r="100" spans="1:5" x14ac:dyDescent="0.2">
      <c r="A100" s="215">
        <v>590043230</v>
      </c>
      <c r="B100" s="216">
        <v>43747</v>
      </c>
      <c r="C100" s="215" t="s">
        <v>90</v>
      </c>
      <c r="D100" s="215">
        <v>1000</v>
      </c>
      <c r="E100" s="210">
        <v>102019</v>
      </c>
    </row>
    <row r="101" spans="1:5" x14ac:dyDescent="0.2">
      <c r="A101" s="210">
        <v>590043277</v>
      </c>
      <c r="B101" s="211">
        <v>43755</v>
      </c>
      <c r="C101" s="210" t="s">
        <v>34</v>
      </c>
      <c r="D101" s="210">
        <v>750</v>
      </c>
      <c r="E101" s="210">
        <v>102019</v>
      </c>
    </row>
    <row r="102" spans="1:5" x14ac:dyDescent="0.2">
      <c r="A102" s="210">
        <v>590043277</v>
      </c>
      <c r="B102" s="211">
        <v>43755</v>
      </c>
      <c r="C102" s="210" t="s">
        <v>76</v>
      </c>
      <c r="D102" s="210">
        <v>500</v>
      </c>
      <c r="E102" s="210">
        <v>102019</v>
      </c>
    </row>
    <row r="103" spans="1:5" x14ac:dyDescent="0.2">
      <c r="A103" s="210">
        <v>590043277</v>
      </c>
      <c r="B103" s="211">
        <v>43755</v>
      </c>
      <c r="C103" s="210" t="s">
        <v>38</v>
      </c>
      <c r="D103" s="210">
        <v>1000</v>
      </c>
      <c r="E103" s="210">
        <v>102019</v>
      </c>
    </row>
    <row r="104" spans="1:5" x14ac:dyDescent="0.2">
      <c r="A104" s="210">
        <v>590043277</v>
      </c>
      <c r="B104" s="211">
        <v>43755</v>
      </c>
      <c r="C104" s="210" t="s">
        <v>33</v>
      </c>
      <c r="D104" s="210">
        <v>1500</v>
      </c>
      <c r="E104" s="210">
        <v>102019</v>
      </c>
    </row>
    <row r="105" spans="1:5" x14ac:dyDescent="0.2">
      <c r="A105" s="210">
        <v>590043277</v>
      </c>
      <c r="B105" s="211">
        <v>43755</v>
      </c>
      <c r="C105" s="210" t="s">
        <v>37</v>
      </c>
      <c r="D105" s="210">
        <v>1000</v>
      </c>
      <c r="E105" s="210">
        <v>102019</v>
      </c>
    </row>
    <row r="106" spans="1:5" x14ac:dyDescent="0.2">
      <c r="A106" s="210">
        <v>590043277</v>
      </c>
      <c r="B106" s="211">
        <v>43755</v>
      </c>
      <c r="C106" s="210" t="s">
        <v>35</v>
      </c>
      <c r="D106" s="210">
        <v>300</v>
      </c>
      <c r="E106" s="210">
        <v>102019</v>
      </c>
    </row>
    <row r="107" spans="1:5" x14ac:dyDescent="0.2">
      <c r="A107" s="210">
        <v>590043277</v>
      </c>
      <c r="B107" s="211">
        <v>43755</v>
      </c>
      <c r="C107" s="210" t="s">
        <v>39</v>
      </c>
      <c r="D107" s="210">
        <v>500</v>
      </c>
      <c r="E107" s="210">
        <v>102019</v>
      </c>
    </row>
    <row r="108" spans="1:5" x14ac:dyDescent="0.2">
      <c r="A108" s="210">
        <v>590043277</v>
      </c>
      <c r="B108" s="211">
        <v>43755</v>
      </c>
      <c r="C108" s="210" t="s">
        <v>32</v>
      </c>
      <c r="D108" s="210">
        <v>500</v>
      </c>
      <c r="E108" s="210">
        <v>102019</v>
      </c>
    </row>
    <row r="109" spans="1:5" x14ac:dyDescent="0.2">
      <c r="A109" s="210">
        <v>590043277</v>
      </c>
      <c r="B109" s="211">
        <v>43755</v>
      </c>
      <c r="C109" s="210" t="s">
        <v>43</v>
      </c>
      <c r="D109" s="210">
        <v>200</v>
      </c>
      <c r="E109" s="210">
        <v>102019</v>
      </c>
    </row>
    <row r="110" spans="1:5" x14ac:dyDescent="0.2">
      <c r="A110" s="210">
        <v>590043277</v>
      </c>
      <c r="B110" s="211">
        <v>43755</v>
      </c>
      <c r="C110" s="210" t="s">
        <v>28</v>
      </c>
      <c r="D110" s="210">
        <v>200</v>
      </c>
      <c r="E110" s="210">
        <v>102019</v>
      </c>
    </row>
    <row r="111" spans="1:5" x14ac:dyDescent="0.2">
      <c r="A111" s="213" t="s">
        <v>116</v>
      </c>
      <c r="B111" s="214">
        <v>43756</v>
      </c>
      <c r="C111" s="213" t="s">
        <v>28</v>
      </c>
      <c r="D111" s="213">
        <v>200</v>
      </c>
      <c r="E111" s="210">
        <v>102019</v>
      </c>
    </row>
    <row r="112" spans="1:5" x14ac:dyDescent="0.2">
      <c r="A112" s="213" t="s">
        <v>116</v>
      </c>
      <c r="B112" s="214">
        <v>43756</v>
      </c>
      <c r="C112" s="213" t="s">
        <v>34</v>
      </c>
      <c r="D112" s="213">
        <v>900</v>
      </c>
      <c r="E112" s="210">
        <v>102019</v>
      </c>
    </row>
    <row r="113" spans="1:5" x14ac:dyDescent="0.2">
      <c r="A113" s="213" t="s">
        <v>116</v>
      </c>
      <c r="B113" s="214">
        <v>43756</v>
      </c>
      <c r="C113" s="213" t="s">
        <v>35</v>
      </c>
      <c r="D113" s="213">
        <v>350</v>
      </c>
      <c r="E113" s="210">
        <v>102019</v>
      </c>
    </row>
    <row r="114" spans="1:5" x14ac:dyDescent="0.2">
      <c r="A114" s="213" t="s">
        <v>116</v>
      </c>
      <c r="B114" s="214">
        <v>43756</v>
      </c>
      <c r="C114" s="213" t="s">
        <v>37</v>
      </c>
      <c r="D114" s="213">
        <v>1000</v>
      </c>
      <c r="E114" s="210">
        <v>102019</v>
      </c>
    </row>
    <row r="115" spans="1:5" x14ac:dyDescent="0.2">
      <c r="A115" s="213" t="s">
        <v>116</v>
      </c>
      <c r="B115" s="214">
        <v>43756</v>
      </c>
      <c r="C115" s="213" t="s">
        <v>38</v>
      </c>
      <c r="D115" s="213">
        <v>1000</v>
      </c>
      <c r="E115" s="210">
        <v>102019</v>
      </c>
    </row>
    <row r="116" spans="1:5" x14ac:dyDescent="0.2">
      <c r="A116" s="213" t="s">
        <v>116</v>
      </c>
      <c r="B116" s="214">
        <v>43756</v>
      </c>
      <c r="C116" s="213" t="s">
        <v>76</v>
      </c>
      <c r="D116" s="213">
        <v>500</v>
      </c>
      <c r="E116" s="210">
        <v>102019</v>
      </c>
    </row>
    <row r="117" spans="1:5" x14ac:dyDescent="0.2">
      <c r="A117" s="210" t="s">
        <v>115</v>
      </c>
      <c r="B117" s="211">
        <v>43756</v>
      </c>
      <c r="C117" s="210" t="s">
        <v>29</v>
      </c>
      <c r="D117" s="210">
        <v>400</v>
      </c>
      <c r="E117" s="210">
        <v>102019</v>
      </c>
    </row>
    <row r="118" spans="1:5" x14ac:dyDescent="0.2">
      <c r="A118" s="210" t="s">
        <v>115</v>
      </c>
      <c r="B118" s="211">
        <v>43756</v>
      </c>
      <c r="C118" s="210" t="s">
        <v>31</v>
      </c>
      <c r="D118" s="210">
        <v>400</v>
      </c>
      <c r="E118" s="210">
        <v>102019</v>
      </c>
    </row>
  </sheetData>
  <dataValidations count="2">
    <dataValidation type="list" allowBlank="1" showInputMessage="1" showErrorMessage="1" sqref="C37:C90" xr:uid="{00000000-0002-0000-0A00-000000000000}">
      <formula1>$B$81:$B$103</formula1>
    </dataValidation>
    <dataValidation type="list" allowBlank="1" showInputMessage="1" showErrorMessage="1" sqref="C91:C118" xr:uid="{00000000-0002-0000-0A00-000001000000}">
      <formula1>$B$47:$B$69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3:Q9"/>
  <sheetViews>
    <sheetView workbookViewId="0">
      <selection activeCell="G28" sqref="G28"/>
    </sheetView>
  </sheetViews>
  <sheetFormatPr baseColWidth="10" defaultRowHeight="12.75" x14ac:dyDescent="0.2"/>
  <cols>
    <col min="1" max="1" width="17.85546875" bestFit="1" customWidth="1"/>
    <col min="2" max="2" width="23" bestFit="1" customWidth="1"/>
    <col min="3" max="3" width="6.5703125" bestFit="1" customWidth="1"/>
    <col min="4" max="4" width="8.85546875" bestFit="1" customWidth="1"/>
    <col min="5" max="5" width="7.28515625" bestFit="1" customWidth="1"/>
    <col min="6" max="6" width="6.42578125" bestFit="1" customWidth="1"/>
    <col min="7" max="8" width="8.85546875" bestFit="1" customWidth="1"/>
    <col min="9" max="10" width="7.7109375" bestFit="1" customWidth="1"/>
    <col min="11" max="11" width="6" bestFit="1" customWidth="1"/>
    <col min="12" max="14" width="6.85546875" bestFit="1" customWidth="1"/>
    <col min="15" max="15" width="7.7109375" bestFit="1" customWidth="1"/>
    <col min="16" max="16" width="5.42578125" bestFit="1" customWidth="1"/>
    <col min="17" max="18" width="13.140625" bestFit="1" customWidth="1"/>
  </cols>
  <sheetData>
    <row r="3" spans="1:17" x14ac:dyDescent="0.2">
      <c r="A3" s="57" t="s">
        <v>25</v>
      </c>
      <c r="B3" s="57" t="s">
        <v>112</v>
      </c>
    </row>
    <row r="4" spans="1:17" x14ac:dyDescent="0.2">
      <c r="A4" s="57" t="s">
        <v>23</v>
      </c>
      <c r="B4" t="s">
        <v>29</v>
      </c>
      <c r="C4" t="s">
        <v>28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90</v>
      </c>
      <c r="K4" t="s">
        <v>37</v>
      </c>
      <c r="L4" t="s">
        <v>38</v>
      </c>
      <c r="M4" t="s">
        <v>39</v>
      </c>
      <c r="N4" t="s">
        <v>76</v>
      </c>
      <c r="O4" t="s">
        <v>42</v>
      </c>
      <c r="P4" t="s">
        <v>43</v>
      </c>
      <c r="Q4" t="s">
        <v>24</v>
      </c>
    </row>
    <row r="5" spans="1:17" x14ac:dyDescent="0.2">
      <c r="A5" s="58">
        <v>72019</v>
      </c>
      <c r="B5">
        <v>700</v>
      </c>
      <c r="C5">
        <v>1000</v>
      </c>
      <c r="D5">
        <v>900</v>
      </c>
      <c r="E5">
        <v>1500</v>
      </c>
      <c r="F5">
        <v>2850</v>
      </c>
      <c r="G5">
        <v>2000</v>
      </c>
      <c r="H5">
        <v>850</v>
      </c>
      <c r="L5">
        <v>3200</v>
      </c>
      <c r="M5">
        <v>800</v>
      </c>
      <c r="N5">
        <v>2000</v>
      </c>
      <c r="O5">
        <v>1600</v>
      </c>
      <c r="P5">
        <v>800</v>
      </c>
      <c r="Q5">
        <v>18200</v>
      </c>
    </row>
    <row r="6" spans="1:17" x14ac:dyDescent="0.2">
      <c r="A6" s="58">
        <v>82019</v>
      </c>
      <c r="B6">
        <v>400</v>
      </c>
      <c r="C6">
        <v>800</v>
      </c>
      <c r="D6">
        <v>320</v>
      </c>
      <c r="E6">
        <v>1600</v>
      </c>
      <c r="F6">
        <v>1500</v>
      </c>
      <c r="G6">
        <v>1200</v>
      </c>
      <c r="H6">
        <v>1200</v>
      </c>
      <c r="I6">
        <v>500</v>
      </c>
      <c r="J6">
        <v>1600</v>
      </c>
      <c r="K6">
        <v>4000</v>
      </c>
      <c r="L6">
        <v>3500</v>
      </c>
      <c r="M6">
        <v>1000</v>
      </c>
      <c r="N6">
        <v>1000</v>
      </c>
      <c r="O6">
        <v>1500</v>
      </c>
      <c r="P6">
        <v>200</v>
      </c>
      <c r="Q6">
        <v>20320</v>
      </c>
    </row>
    <row r="7" spans="1:17" x14ac:dyDescent="0.2">
      <c r="A7" s="58">
        <v>92019</v>
      </c>
      <c r="B7">
        <v>600</v>
      </c>
      <c r="C7">
        <v>600</v>
      </c>
      <c r="D7">
        <v>650</v>
      </c>
      <c r="E7">
        <v>600</v>
      </c>
      <c r="F7">
        <v>3000</v>
      </c>
      <c r="G7">
        <v>1900</v>
      </c>
      <c r="H7">
        <v>1200</v>
      </c>
      <c r="I7">
        <v>900</v>
      </c>
      <c r="J7">
        <v>800</v>
      </c>
      <c r="K7">
        <v>4000</v>
      </c>
      <c r="L7">
        <v>2900</v>
      </c>
      <c r="M7">
        <v>1000</v>
      </c>
      <c r="N7">
        <v>1200</v>
      </c>
      <c r="O7">
        <v>800</v>
      </c>
      <c r="Q7">
        <v>20150</v>
      </c>
    </row>
    <row r="8" spans="1:17" x14ac:dyDescent="0.2">
      <c r="A8" s="58">
        <v>102019</v>
      </c>
      <c r="B8">
        <v>1000</v>
      </c>
      <c r="C8">
        <v>600</v>
      </c>
      <c r="D8">
        <v>400</v>
      </c>
      <c r="E8">
        <v>1500</v>
      </c>
      <c r="F8">
        <v>3000</v>
      </c>
      <c r="G8">
        <v>1650</v>
      </c>
      <c r="H8">
        <v>1250</v>
      </c>
      <c r="J8">
        <v>1000</v>
      </c>
      <c r="K8">
        <v>4000</v>
      </c>
      <c r="L8">
        <v>3000</v>
      </c>
      <c r="M8">
        <v>500</v>
      </c>
      <c r="N8">
        <v>1000</v>
      </c>
      <c r="O8">
        <v>600</v>
      </c>
      <c r="P8">
        <v>200</v>
      </c>
      <c r="Q8">
        <v>19700</v>
      </c>
    </row>
    <row r="9" spans="1:17" x14ac:dyDescent="0.2">
      <c r="A9" s="58" t="s">
        <v>24</v>
      </c>
      <c r="B9">
        <v>2700</v>
      </c>
      <c r="C9">
        <v>3000</v>
      </c>
      <c r="D9">
        <v>2270</v>
      </c>
      <c r="E9">
        <v>5200</v>
      </c>
      <c r="F9">
        <v>10350</v>
      </c>
      <c r="G9">
        <v>6750</v>
      </c>
      <c r="H9">
        <v>4500</v>
      </c>
      <c r="I9">
        <v>1400</v>
      </c>
      <c r="J9">
        <v>3400</v>
      </c>
      <c r="K9">
        <v>12000</v>
      </c>
      <c r="L9">
        <v>12600</v>
      </c>
      <c r="M9">
        <v>3300</v>
      </c>
      <c r="N9">
        <v>5200</v>
      </c>
      <c r="O9">
        <v>4500</v>
      </c>
      <c r="P9">
        <v>1200</v>
      </c>
      <c r="Q9">
        <v>78370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>
    <pageSetUpPr fitToPage="1"/>
  </sheetPr>
  <dimension ref="B1:J67"/>
  <sheetViews>
    <sheetView topLeftCell="B3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7" style="200" customWidth="1"/>
    <col min="11" max="16384" width="11.42578125" style="199"/>
  </cols>
  <sheetData>
    <row r="1" spans="2:10" x14ac:dyDescent="0.2">
      <c r="C1" s="200" t="s">
        <v>67</v>
      </c>
    </row>
    <row r="3" spans="2:10" x14ac:dyDescent="0.2">
      <c r="B3" s="218" t="s">
        <v>19</v>
      </c>
      <c r="C3" s="218" t="s">
        <v>20</v>
      </c>
      <c r="D3" s="219" t="s">
        <v>21</v>
      </c>
      <c r="E3" s="219" t="s">
        <v>22</v>
      </c>
      <c r="F3" s="218" t="s">
        <v>74</v>
      </c>
    </row>
    <row r="4" spans="2:10" x14ac:dyDescent="0.2">
      <c r="B4" s="210">
        <v>590043332</v>
      </c>
      <c r="C4" s="211">
        <v>43763</v>
      </c>
      <c r="D4" s="210" t="s">
        <v>35</v>
      </c>
      <c r="E4" s="210">
        <v>250</v>
      </c>
      <c r="F4" s="210" t="s">
        <v>121</v>
      </c>
      <c r="G4" s="200"/>
      <c r="H4" s="200"/>
    </row>
    <row r="5" spans="2:10" x14ac:dyDescent="0.2">
      <c r="B5" s="210">
        <v>590043332</v>
      </c>
      <c r="C5" s="211">
        <v>43763</v>
      </c>
      <c r="D5" s="210" t="s">
        <v>34</v>
      </c>
      <c r="E5" s="210">
        <v>1000</v>
      </c>
      <c r="F5" s="210" t="s">
        <v>121</v>
      </c>
      <c r="G5" s="200"/>
      <c r="H5" s="200"/>
    </row>
    <row r="6" spans="2:10" x14ac:dyDescent="0.2">
      <c r="B6" s="210">
        <v>590043332</v>
      </c>
      <c r="C6" s="211">
        <v>43763</v>
      </c>
      <c r="D6" s="210" t="s">
        <v>33</v>
      </c>
      <c r="E6" s="210">
        <v>1500</v>
      </c>
      <c r="F6" s="210" t="s">
        <v>121</v>
      </c>
      <c r="G6" s="200"/>
      <c r="H6" s="200"/>
      <c r="I6" s="101" t="s">
        <v>23</v>
      </c>
      <c r="J6" s="76" t="s">
        <v>25</v>
      </c>
    </row>
    <row r="7" spans="2:10" x14ac:dyDescent="0.2">
      <c r="B7" s="210">
        <v>590043332</v>
      </c>
      <c r="C7" s="211">
        <v>43763</v>
      </c>
      <c r="D7" s="210" t="s">
        <v>41</v>
      </c>
      <c r="E7" s="210">
        <v>200</v>
      </c>
      <c r="F7" s="210" t="s">
        <v>121</v>
      </c>
      <c r="G7" s="200"/>
      <c r="H7" s="200"/>
      <c r="I7" s="76" t="s">
        <v>29</v>
      </c>
      <c r="J7" s="76">
        <v>1000</v>
      </c>
    </row>
    <row r="8" spans="2:10" x14ac:dyDescent="0.2">
      <c r="B8" s="215">
        <v>590043422</v>
      </c>
      <c r="C8" s="216">
        <v>43769</v>
      </c>
      <c r="D8" s="215" t="s">
        <v>38</v>
      </c>
      <c r="E8" s="215">
        <v>1400</v>
      </c>
      <c r="F8" s="215" t="s">
        <v>122</v>
      </c>
      <c r="I8" s="76" t="s">
        <v>28</v>
      </c>
      <c r="J8" s="76">
        <v>600</v>
      </c>
    </row>
    <row r="9" spans="2:10" x14ac:dyDescent="0.2">
      <c r="B9" s="215">
        <v>590043422</v>
      </c>
      <c r="C9" s="216">
        <v>43769</v>
      </c>
      <c r="D9" s="215" t="s">
        <v>33</v>
      </c>
      <c r="E9" s="215">
        <v>700</v>
      </c>
      <c r="F9" s="215" t="s">
        <v>122</v>
      </c>
      <c r="I9" s="76" t="s">
        <v>31</v>
      </c>
      <c r="J9" s="76">
        <v>800</v>
      </c>
    </row>
    <row r="10" spans="2:10" x14ac:dyDescent="0.2">
      <c r="B10" s="215">
        <v>590043422</v>
      </c>
      <c r="C10" s="216">
        <v>43769</v>
      </c>
      <c r="D10" s="215" t="s">
        <v>37</v>
      </c>
      <c r="E10" s="215">
        <v>2000</v>
      </c>
      <c r="F10" s="215" t="s">
        <v>122</v>
      </c>
      <c r="I10" s="76" t="s">
        <v>32</v>
      </c>
      <c r="J10" s="76">
        <v>1000</v>
      </c>
    </row>
    <row r="11" spans="2:10" x14ac:dyDescent="0.2">
      <c r="B11" s="215">
        <v>590043422</v>
      </c>
      <c r="C11" s="216">
        <v>43769</v>
      </c>
      <c r="D11" s="215" t="s">
        <v>35</v>
      </c>
      <c r="E11" s="215">
        <v>200</v>
      </c>
      <c r="F11" s="215" t="s">
        <v>122</v>
      </c>
      <c r="H11" s="208"/>
      <c r="I11" s="76" t="s">
        <v>33</v>
      </c>
      <c r="J11" s="76">
        <v>4100</v>
      </c>
    </row>
    <row r="12" spans="2:10" x14ac:dyDescent="0.2">
      <c r="B12" s="215">
        <v>590043422</v>
      </c>
      <c r="C12" s="216">
        <v>43769</v>
      </c>
      <c r="D12" s="215" t="s">
        <v>28</v>
      </c>
      <c r="E12" s="215">
        <v>200</v>
      </c>
      <c r="F12" s="215" t="s">
        <v>122</v>
      </c>
      <c r="I12" s="76" t="s">
        <v>34</v>
      </c>
      <c r="J12" s="76">
        <v>1650</v>
      </c>
    </row>
    <row r="13" spans="2:10" x14ac:dyDescent="0.2">
      <c r="B13" s="215">
        <v>590043422</v>
      </c>
      <c r="C13" s="216">
        <v>43769</v>
      </c>
      <c r="D13" s="215" t="s">
        <v>29</v>
      </c>
      <c r="E13" s="215">
        <v>400</v>
      </c>
      <c r="F13" s="215" t="s">
        <v>122</v>
      </c>
      <c r="I13" s="76" t="s">
        <v>35</v>
      </c>
      <c r="J13" s="76">
        <v>1100</v>
      </c>
    </row>
    <row r="14" spans="2:10" x14ac:dyDescent="0.2">
      <c r="B14" s="215">
        <v>590043422</v>
      </c>
      <c r="C14" s="216">
        <v>43769</v>
      </c>
      <c r="D14" s="215" t="s">
        <v>42</v>
      </c>
      <c r="E14" s="215">
        <v>500</v>
      </c>
      <c r="F14" s="215" t="s">
        <v>122</v>
      </c>
      <c r="I14" s="76" t="s">
        <v>36</v>
      </c>
      <c r="J14" s="76">
        <v>1000</v>
      </c>
    </row>
    <row r="15" spans="2:10" x14ac:dyDescent="0.2">
      <c r="B15" s="215">
        <v>590043422</v>
      </c>
      <c r="C15" s="216">
        <v>43769</v>
      </c>
      <c r="D15" s="215" t="s">
        <v>34</v>
      </c>
      <c r="E15" s="215">
        <v>200</v>
      </c>
      <c r="F15" s="215" t="s">
        <v>122</v>
      </c>
      <c r="I15" s="76" t="s">
        <v>37</v>
      </c>
      <c r="J15" s="76">
        <v>4000</v>
      </c>
    </row>
    <row r="16" spans="2:10" x14ac:dyDescent="0.2">
      <c r="B16" s="215">
        <v>590043422</v>
      </c>
      <c r="C16" s="216">
        <v>43769</v>
      </c>
      <c r="D16" s="215" t="s">
        <v>31</v>
      </c>
      <c r="E16" s="215">
        <v>400</v>
      </c>
      <c r="F16" s="215" t="s">
        <v>122</v>
      </c>
      <c r="I16" s="76" t="s">
        <v>38</v>
      </c>
      <c r="J16" s="76">
        <v>3400</v>
      </c>
    </row>
    <row r="17" spans="2:10" x14ac:dyDescent="0.2">
      <c r="B17" s="215">
        <v>590043422</v>
      </c>
      <c r="C17" s="216">
        <v>43769</v>
      </c>
      <c r="D17" s="215" t="s">
        <v>41</v>
      </c>
      <c r="E17" s="215">
        <v>100</v>
      </c>
      <c r="F17" s="215" t="s">
        <v>122</v>
      </c>
      <c r="I17" s="76" t="s">
        <v>39</v>
      </c>
      <c r="J17" s="76">
        <v>900</v>
      </c>
    </row>
    <row r="18" spans="2:10" x14ac:dyDescent="0.2">
      <c r="B18" s="210">
        <v>590043448</v>
      </c>
      <c r="C18" s="211">
        <v>43780</v>
      </c>
      <c r="D18" s="210" t="s">
        <v>28</v>
      </c>
      <c r="E18" s="210">
        <v>400</v>
      </c>
      <c r="F18" s="210" t="s">
        <v>124</v>
      </c>
      <c r="I18" s="76" t="s">
        <v>41</v>
      </c>
      <c r="J18" s="76">
        <v>400</v>
      </c>
    </row>
    <row r="19" spans="2:10" x14ac:dyDescent="0.2">
      <c r="B19" s="210">
        <v>590043448</v>
      </c>
      <c r="C19" s="211">
        <v>43780</v>
      </c>
      <c r="D19" s="210" t="s">
        <v>43</v>
      </c>
      <c r="E19" s="210">
        <v>200</v>
      </c>
      <c r="F19" s="210" t="s">
        <v>124</v>
      </c>
      <c r="I19" s="76" t="s">
        <v>42</v>
      </c>
      <c r="J19" s="76">
        <v>500</v>
      </c>
    </row>
    <row r="20" spans="2:10" x14ac:dyDescent="0.2">
      <c r="B20" s="210">
        <v>590043448</v>
      </c>
      <c r="C20" s="211">
        <v>43780</v>
      </c>
      <c r="D20" s="210" t="s">
        <v>38</v>
      </c>
      <c r="E20" s="210">
        <v>1000</v>
      </c>
      <c r="F20" s="210" t="s">
        <v>124</v>
      </c>
      <c r="I20" s="76" t="s">
        <v>43</v>
      </c>
      <c r="J20" s="76">
        <v>200</v>
      </c>
    </row>
    <row r="21" spans="2:10" x14ac:dyDescent="0.2">
      <c r="B21" s="210">
        <v>590043448</v>
      </c>
      <c r="C21" s="211">
        <v>43780</v>
      </c>
      <c r="D21" s="210" t="s">
        <v>39</v>
      </c>
      <c r="E21" s="210">
        <v>600</v>
      </c>
      <c r="F21" s="210" t="s">
        <v>124</v>
      </c>
      <c r="I21" s="76" t="s">
        <v>24</v>
      </c>
      <c r="J21" s="76">
        <v>20650</v>
      </c>
    </row>
    <row r="22" spans="2:10" x14ac:dyDescent="0.2">
      <c r="B22" s="210">
        <v>590043448</v>
      </c>
      <c r="C22" s="211">
        <v>43780</v>
      </c>
      <c r="D22" s="210" t="s">
        <v>34</v>
      </c>
      <c r="E22" s="210">
        <v>450</v>
      </c>
      <c r="F22" s="210" t="s">
        <v>124</v>
      </c>
      <c r="H22" s="208"/>
      <c r="I22" s="199"/>
      <c r="J22" s="199"/>
    </row>
    <row r="23" spans="2:10" x14ac:dyDescent="0.2">
      <c r="B23" s="210">
        <v>590043448</v>
      </c>
      <c r="C23" s="211">
        <v>43780</v>
      </c>
      <c r="D23" s="210" t="s">
        <v>35</v>
      </c>
      <c r="E23" s="210">
        <v>450</v>
      </c>
      <c r="F23" s="210" t="s">
        <v>124</v>
      </c>
      <c r="I23" s="199"/>
      <c r="J23" s="199"/>
    </row>
    <row r="24" spans="2:10" x14ac:dyDescent="0.2">
      <c r="B24" s="215">
        <v>590043483</v>
      </c>
      <c r="C24" s="216">
        <v>43784</v>
      </c>
      <c r="D24" s="215" t="s">
        <v>37</v>
      </c>
      <c r="E24" s="215">
        <v>2000</v>
      </c>
      <c r="F24" s="286" t="s">
        <v>123</v>
      </c>
    </row>
    <row r="25" spans="2:10" x14ac:dyDescent="0.2">
      <c r="B25" s="215">
        <v>590043483</v>
      </c>
      <c r="C25" s="216">
        <v>43784</v>
      </c>
      <c r="D25" s="215" t="s">
        <v>38</v>
      </c>
      <c r="E25" s="215">
        <v>1000</v>
      </c>
      <c r="F25" s="286" t="s">
        <v>123</v>
      </c>
    </row>
    <row r="26" spans="2:10" x14ac:dyDescent="0.2">
      <c r="B26" s="215">
        <v>590043483</v>
      </c>
      <c r="C26" s="216">
        <v>43784</v>
      </c>
      <c r="D26" s="215" t="s">
        <v>39</v>
      </c>
      <c r="E26" s="215">
        <v>300</v>
      </c>
      <c r="F26" s="286" t="s">
        <v>123</v>
      </c>
    </row>
    <row r="27" spans="2:10" x14ac:dyDescent="0.2">
      <c r="B27" s="215">
        <v>590043483</v>
      </c>
      <c r="C27" s="216">
        <v>43784</v>
      </c>
      <c r="D27" s="215" t="s">
        <v>29</v>
      </c>
      <c r="E27" s="215">
        <v>600</v>
      </c>
      <c r="F27" s="286" t="s">
        <v>123</v>
      </c>
    </row>
    <row r="28" spans="2:10" x14ac:dyDescent="0.2">
      <c r="B28" s="215">
        <v>590043483</v>
      </c>
      <c r="C28" s="216">
        <v>43784</v>
      </c>
      <c r="D28" s="215" t="s">
        <v>41</v>
      </c>
      <c r="E28" s="215">
        <v>100</v>
      </c>
      <c r="F28" s="286" t="s">
        <v>123</v>
      </c>
    </row>
    <row r="29" spans="2:10" x14ac:dyDescent="0.2">
      <c r="B29" s="215">
        <v>590043483</v>
      </c>
      <c r="C29" s="216">
        <v>43784</v>
      </c>
      <c r="D29" s="215" t="s">
        <v>35</v>
      </c>
      <c r="E29" s="215">
        <v>200</v>
      </c>
      <c r="F29" s="286" t="s">
        <v>123</v>
      </c>
    </row>
    <row r="30" spans="2:10" x14ac:dyDescent="0.2">
      <c r="B30" s="215">
        <v>590043483</v>
      </c>
      <c r="C30" s="216">
        <v>43784</v>
      </c>
      <c r="D30" s="215" t="s">
        <v>36</v>
      </c>
      <c r="E30" s="215">
        <v>1000</v>
      </c>
      <c r="F30" s="286" t="s">
        <v>123</v>
      </c>
    </row>
    <row r="31" spans="2:10" x14ac:dyDescent="0.2">
      <c r="B31" s="215">
        <v>590043483</v>
      </c>
      <c r="C31" s="216">
        <v>43784</v>
      </c>
      <c r="D31" s="215" t="s">
        <v>32</v>
      </c>
      <c r="E31" s="215">
        <v>1000</v>
      </c>
      <c r="F31" s="286" t="s">
        <v>123</v>
      </c>
    </row>
    <row r="32" spans="2:10" x14ac:dyDescent="0.2">
      <c r="B32" s="215">
        <v>590043483</v>
      </c>
      <c r="C32" s="216">
        <v>43784</v>
      </c>
      <c r="D32" s="215" t="s">
        <v>33</v>
      </c>
      <c r="E32" s="215">
        <v>1900</v>
      </c>
      <c r="F32" s="286" t="s">
        <v>123</v>
      </c>
    </row>
    <row r="33" spans="2:8" x14ac:dyDescent="0.2">
      <c r="B33" s="215">
        <v>590043483</v>
      </c>
      <c r="C33" s="216">
        <v>43784</v>
      </c>
      <c r="D33" s="215" t="s">
        <v>31</v>
      </c>
      <c r="E33" s="215">
        <v>400</v>
      </c>
      <c r="F33" s="286" t="s">
        <v>123</v>
      </c>
      <c r="H33" s="208"/>
    </row>
    <row r="34" spans="2:8" x14ac:dyDescent="0.2">
      <c r="B34" s="205"/>
      <c r="C34" s="207"/>
      <c r="D34" s="206"/>
      <c r="E34" s="205"/>
      <c r="F34" s="204"/>
    </row>
    <row r="35" spans="2:8" x14ac:dyDescent="0.2">
      <c r="B35" s="205"/>
      <c r="C35" s="207"/>
      <c r="D35" s="206"/>
      <c r="E35" s="205"/>
      <c r="F35" s="204"/>
    </row>
    <row r="36" spans="2:8" x14ac:dyDescent="0.2">
      <c r="B36" s="205"/>
      <c r="C36" s="207"/>
      <c r="D36" s="206"/>
      <c r="E36" s="205"/>
      <c r="F36" s="204"/>
    </row>
    <row r="37" spans="2:8" x14ac:dyDescent="0.2">
      <c r="B37" s="205"/>
      <c r="C37" s="207"/>
      <c r="D37" s="206"/>
      <c r="E37" s="205"/>
      <c r="F37" s="204"/>
    </row>
    <row r="38" spans="2:8" x14ac:dyDescent="0.2">
      <c r="B38" s="205"/>
      <c r="C38" s="207"/>
      <c r="D38" s="206"/>
      <c r="E38" s="205"/>
      <c r="F38" s="204"/>
    </row>
    <row r="39" spans="2:8" x14ac:dyDescent="0.2">
      <c r="B39" s="205"/>
      <c r="C39" s="207"/>
      <c r="D39" s="206"/>
      <c r="E39" s="205"/>
      <c r="F39" s="204"/>
    </row>
    <row r="42" spans="2:8" x14ac:dyDescent="0.2">
      <c r="C42" s="203"/>
    </row>
    <row r="43" spans="2:8" x14ac:dyDescent="0.2">
      <c r="C43" s="203"/>
    </row>
    <row r="47" spans="2:8" x14ac:dyDescent="0.2">
      <c r="B47" s="199" t="s">
        <v>29</v>
      </c>
    </row>
    <row r="48" spans="2:8" x14ac:dyDescent="0.2">
      <c r="B48" s="199" t="s">
        <v>30</v>
      </c>
    </row>
    <row r="49" spans="2:2" x14ac:dyDescent="0.2">
      <c r="B49" s="199" t="s">
        <v>28</v>
      </c>
    </row>
    <row r="50" spans="2:2" x14ac:dyDescent="0.2">
      <c r="B50" s="199" t="s">
        <v>31</v>
      </c>
    </row>
    <row r="51" spans="2:2" x14ac:dyDescent="0.2">
      <c r="B51" s="199" t="s">
        <v>32</v>
      </c>
    </row>
    <row r="52" spans="2:2" x14ac:dyDescent="0.2">
      <c r="B52" s="199" t="s">
        <v>33</v>
      </c>
    </row>
    <row r="53" spans="2:2" x14ac:dyDescent="0.2">
      <c r="B53" s="199" t="s">
        <v>34</v>
      </c>
    </row>
    <row r="54" spans="2:2" x14ac:dyDescent="0.2">
      <c r="B54" s="199" t="s">
        <v>35</v>
      </c>
    </row>
    <row r="55" spans="2:2" x14ac:dyDescent="0.2">
      <c r="B55" s="199" t="s">
        <v>36</v>
      </c>
    </row>
    <row r="56" spans="2:2" x14ac:dyDescent="0.2">
      <c r="B56" s="199" t="s">
        <v>37</v>
      </c>
    </row>
    <row r="57" spans="2:2" x14ac:dyDescent="0.2">
      <c r="B57" s="199" t="s">
        <v>38</v>
      </c>
    </row>
    <row r="58" spans="2:2" x14ac:dyDescent="0.2">
      <c r="B58" s="199" t="s">
        <v>39</v>
      </c>
    </row>
    <row r="59" spans="2:2" x14ac:dyDescent="0.2">
      <c r="B59" s="199" t="s">
        <v>40</v>
      </c>
    </row>
    <row r="60" spans="2:2" x14ac:dyDescent="0.2">
      <c r="B60" s="199" t="s">
        <v>41</v>
      </c>
    </row>
    <row r="61" spans="2:2" x14ac:dyDescent="0.2">
      <c r="B61" s="200" t="s">
        <v>70</v>
      </c>
    </row>
    <row r="62" spans="2:2" x14ac:dyDescent="0.2">
      <c r="B62" s="199" t="s">
        <v>42</v>
      </c>
    </row>
    <row r="63" spans="2:2" x14ac:dyDescent="0.2">
      <c r="B63" s="199" t="s">
        <v>43</v>
      </c>
    </row>
    <row r="64" spans="2:2" x14ac:dyDescent="0.2">
      <c r="B64" s="199" t="s">
        <v>44</v>
      </c>
    </row>
    <row r="65" spans="2:2" x14ac:dyDescent="0.2">
      <c r="B65" s="94" t="s">
        <v>71</v>
      </c>
    </row>
    <row r="66" spans="2:2" x14ac:dyDescent="0.2">
      <c r="B66" s="202" t="s">
        <v>76</v>
      </c>
    </row>
    <row r="67" spans="2:2" x14ac:dyDescent="0.2">
      <c r="B67" s="202" t="s">
        <v>90</v>
      </c>
    </row>
  </sheetData>
  <autoFilter ref="B3:F37" xr:uid="{00000000-0009-0000-0000-00000C000000}"/>
  <dataValidations count="3">
    <dataValidation type="list" allowBlank="1" showInputMessage="1" showErrorMessage="1" sqref="D40" xr:uid="{00000000-0002-0000-0C00-000000000000}">
      <formula1>$B$47:$B$65</formula1>
    </dataValidation>
    <dataValidation type="list" allowBlank="1" showInputMessage="1" showErrorMessage="1" sqref="D42:D47" xr:uid="{00000000-0002-0000-0C00-000001000000}">
      <formula1>$B$47:$B$64</formula1>
    </dataValidation>
    <dataValidation type="list" allowBlank="1" showInputMessage="1" showErrorMessage="1" sqref="D4:D39" xr:uid="{00000000-0002-0000-0C00-000002000000}">
      <formula1>$B$47:$B$69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>
    <pageSetUpPr fitToPage="1"/>
  </sheetPr>
  <dimension ref="A2:M92"/>
  <sheetViews>
    <sheetView showGridLines="0" topLeftCell="B7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2.5703125" style="199" customWidth="1"/>
    <col min="9" max="9" width="12.140625" style="220" bestFit="1" customWidth="1"/>
    <col min="10" max="10" width="16.85546875" style="199" customWidth="1"/>
    <col min="11" max="11" width="21.140625" style="199" bestFit="1" customWidth="1"/>
    <col min="12" max="12" width="16.7109375" style="199" bestFit="1" customWidth="1"/>
    <col min="13" max="13" width="12.7109375" style="199" bestFit="1" customWidth="1"/>
    <col min="14" max="16384" width="11.42578125" style="199"/>
  </cols>
  <sheetData>
    <row r="2" spans="1:13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3" ht="21.95" customHeight="1" x14ac:dyDescent="0.2">
      <c r="B3" s="514" t="s">
        <v>66</v>
      </c>
      <c r="C3" s="515"/>
      <c r="D3" s="515"/>
      <c r="E3" s="515"/>
      <c r="F3" s="515"/>
      <c r="G3" s="516"/>
      <c r="H3" s="283"/>
    </row>
    <row r="4" spans="1:13" ht="21.95" customHeight="1" x14ac:dyDescent="0.35">
      <c r="B4" s="517" t="s">
        <v>0</v>
      </c>
      <c r="C4" s="518"/>
      <c r="D4" s="518"/>
      <c r="E4" s="518"/>
      <c r="F4" s="518"/>
      <c r="G4" s="519"/>
      <c r="H4" s="283"/>
    </row>
    <row r="5" spans="1:13" ht="15.75" customHeight="1" x14ac:dyDescent="0.35">
      <c r="B5" s="520" t="s">
        <v>125</v>
      </c>
      <c r="C5" s="521"/>
      <c r="D5" s="521"/>
      <c r="E5" s="521"/>
      <c r="F5" s="521"/>
      <c r="G5" s="522"/>
      <c r="H5" s="283"/>
    </row>
    <row r="6" spans="1:13" ht="6" customHeight="1" x14ac:dyDescent="0.2"/>
    <row r="7" spans="1:13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</row>
    <row r="8" spans="1:13" s="200" customFormat="1" ht="20.100000000000001" customHeight="1" x14ac:dyDescent="0.2">
      <c r="A8" s="294" t="s">
        <v>29</v>
      </c>
      <c r="B8" s="271">
        <v>1</v>
      </c>
      <c r="C8" s="273" t="s">
        <v>46</v>
      </c>
      <c r="D8" s="288">
        <f>VLOOKUP(C8,$A$72:$B$91,2,FALSE)</f>
        <v>2.76</v>
      </c>
      <c r="E8" s="273">
        <f>IFERROR(VLOOKUP(A8,$K$11:$L$30,2,FALSE),0)</f>
        <v>1000</v>
      </c>
      <c r="F8" s="271" t="s">
        <v>12</v>
      </c>
      <c r="G8" s="141">
        <f t="shared" ref="G8:G28" si="0">+D8*E8</f>
        <v>2760</v>
      </c>
      <c r="I8" s="289"/>
      <c r="K8" s="290"/>
    </row>
    <row r="9" spans="1:13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28" si="1">VLOOKUP(C9,$A$72:$B$101,2,FALSE)</f>
        <v>2</v>
      </c>
      <c r="E9" s="273">
        <f t="shared" ref="E9:E28" si="2">IFERROR(VLOOKUP(A9,$K$11:$L$30,2,FALSE),0)</f>
        <v>0</v>
      </c>
      <c r="F9" s="273" t="s">
        <v>12</v>
      </c>
      <c r="G9" s="145">
        <f t="shared" si="0"/>
        <v>0</v>
      </c>
      <c r="I9" s="289">
        <v>300</v>
      </c>
    </row>
    <row r="10" spans="1:13" s="200" customFormat="1" ht="20.100000000000001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 t="shared" si="2"/>
        <v>600</v>
      </c>
      <c r="F10" s="273" t="s">
        <v>12</v>
      </c>
      <c r="G10" s="146">
        <f t="shared" si="0"/>
        <v>1938</v>
      </c>
      <c r="I10" s="289"/>
      <c r="K10" s="287" t="s">
        <v>23</v>
      </c>
      <c r="L10" s="63" t="s">
        <v>25</v>
      </c>
    </row>
    <row r="11" spans="1:13" s="200" customFormat="1" ht="20.100000000000001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800</v>
      </c>
      <c r="F11" s="273" t="s">
        <v>12</v>
      </c>
      <c r="G11" s="146">
        <f t="shared" si="0"/>
        <v>1472</v>
      </c>
      <c r="I11" s="289"/>
      <c r="K11" s="63" t="s">
        <v>37</v>
      </c>
      <c r="L11" s="63">
        <v>4000</v>
      </c>
      <c r="M11" s="292"/>
    </row>
    <row r="12" spans="1:13" s="200" customFormat="1" ht="20.100000000000001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1000</v>
      </c>
      <c r="F12" s="273" t="s">
        <v>12</v>
      </c>
      <c r="G12" s="146">
        <f t="shared" si="0"/>
        <v>3180</v>
      </c>
      <c r="I12" s="289"/>
      <c r="K12" s="63" t="s">
        <v>33</v>
      </c>
      <c r="L12" s="63">
        <v>4100</v>
      </c>
      <c r="M12" s="292"/>
    </row>
    <row r="13" spans="1:13" s="200" customFormat="1" ht="20.100000000000001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4100</v>
      </c>
      <c r="F13" s="273" t="s">
        <v>12</v>
      </c>
      <c r="G13" s="146">
        <f t="shared" si="0"/>
        <v>9758</v>
      </c>
      <c r="I13" s="289"/>
      <c r="K13" s="63" t="s">
        <v>29</v>
      </c>
      <c r="L13" s="63">
        <v>1000</v>
      </c>
      <c r="M13" s="292"/>
    </row>
    <row r="14" spans="1:13" s="200" customFormat="1" ht="20.10000000000000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1650</v>
      </c>
      <c r="F14" s="273" t="s">
        <v>12</v>
      </c>
      <c r="G14" s="146">
        <f t="shared" si="0"/>
        <v>8992.5</v>
      </c>
      <c r="I14" s="289"/>
      <c r="K14" s="63" t="s">
        <v>35</v>
      </c>
      <c r="L14" s="63">
        <v>1100</v>
      </c>
      <c r="M14" s="292"/>
    </row>
    <row r="15" spans="1:13" s="200" customFormat="1" ht="20.100000000000001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1100</v>
      </c>
      <c r="F15" s="272" t="s">
        <v>12</v>
      </c>
      <c r="G15" s="146">
        <f t="shared" si="0"/>
        <v>6578.0000000000009</v>
      </c>
      <c r="I15" s="289"/>
      <c r="K15" s="63" t="s">
        <v>34</v>
      </c>
      <c r="L15" s="63">
        <v>1650</v>
      </c>
      <c r="M15" s="292"/>
    </row>
    <row r="16" spans="1:13" s="200" customFormat="1" ht="20.10000000000000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I16" s="289"/>
      <c r="K16" s="63" t="s">
        <v>38</v>
      </c>
      <c r="L16" s="63">
        <v>3400</v>
      </c>
      <c r="M16" s="292"/>
    </row>
    <row r="17" spans="1:13" s="200" customFormat="1" ht="20.10000000000000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1000</v>
      </c>
      <c r="F17" s="272" t="s">
        <v>12</v>
      </c>
      <c r="G17" s="146">
        <f t="shared" si="0"/>
        <v>4700</v>
      </c>
      <c r="I17" s="289"/>
      <c r="K17" s="63" t="s">
        <v>39</v>
      </c>
      <c r="L17" s="63">
        <v>900</v>
      </c>
      <c r="M17" s="292"/>
    </row>
    <row r="18" spans="1:13" s="200" customFormat="1" ht="20.100000000000001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4000</v>
      </c>
      <c r="F18" s="272" t="s">
        <v>12</v>
      </c>
      <c r="G18" s="146">
        <f t="shared" si="0"/>
        <v>8600</v>
      </c>
      <c r="I18" s="289"/>
      <c r="K18" s="63" t="s">
        <v>42</v>
      </c>
      <c r="L18" s="63">
        <v>500</v>
      </c>
      <c r="M18" s="292"/>
    </row>
    <row r="19" spans="1:13" s="200" customFormat="1" ht="20.100000000000001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3400</v>
      </c>
      <c r="F19" s="272" t="s">
        <v>12</v>
      </c>
      <c r="G19" s="146">
        <f t="shared" si="0"/>
        <v>8194</v>
      </c>
      <c r="I19" s="289"/>
      <c r="K19" s="63" t="s">
        <v>28</v>
      </c>
      <c r="L19" s="63">
        <v>600</v>
      </c>
      <c r="M19" s="292"/>
    </row>
    <row r="20" spans="1:13" s="200" customFormat="1" ht="20.100000000000001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900</v>
      </c>
      <c r="F20" s="272" t="s">
        <v>12</v>
      </c>
      <c r="G20" s="146">
        <f t="shared" si="0"/>
        <v>2547</v>
      </c>
      <c r="I20" s="289"/>
      <c r="K20" s="63" t="s">
        <v>43</v>
      </c>
      <c r="L20" s="63">
        <v>200</v>
      </c>
      <c r="M20" s="292"/>
    </row>
    <row r="21" spans="1:13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I21" s="289"/>
      <c r="K21" s="63" t="s">
        <v>31</v>
      </c>
      <c r="L21" s="63">
        <v>800</v>
      </c>
    </row>
    <row r="22" spans="1:13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I22" s="289"/>
      <c r="K22" s="63" t="s">
        <v>41</v>
      </c>
      <c r="L22" s="63">
        <v>400</v>
      </c>
    </row>
    <row r="23" spans="1:13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400</v>
      </c>
      <c r="F23" s="272" t="s">
        <v>12</v>
      </c>
      <c r="G23" s="146">
        <f t="shared" si="0"/>
        <v>860</v>
      </c>
      <c r="I23" s="289">
        <f>5*7*30</f>
        <v>1050</v>
      </c>
      <c r="K23" s="63" t="s">
        <v>36</v>
      </c>
      <c r="L23" s="63">
        <v>1000</v>
      </c>
    </row>
    <row r="24" spans="1:13" s="200" customFormat="1" ht="20.100000000000001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500</v>
      </c>
      <c r="F24" s="272" t="s">
        <v>12</v>
      </c>
      <c r="G24" s="146">
        <f t="shared" si="0"/>
        <v>2195</v>
      </c>
      <c r="I24" s="295">
        <f>E25/5</f>
        <v>40</v>
      </c>
      <c r="K24" s="63" t="s">
        <v>32</v>
      </c>
      <c r="L24" s="63">
        <v>1000</v>
      </c>
    </row>
    <row r="25" spans="1:13" s="200" customFormat="1" ht="20.10000000000000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200</v>
      </c>
      <c r="F25" s="272" t="s">
        <v>12</v>
      </c>
      <c r="G25" s="146">
        <f t="shared" si="0"/>
        <v>780</v>
      </c>
      <c r="I25" s="295">
        <f>E26/5</f>
        <v>0</v>
      </c>
      <c r="K25" s="63" t="s">
        <v>24</v>
      </c>
      <c r="L25" s="63">
        <v>20650</v>
      </c>
    </row>
    <row r="26" spans="1:13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I26" s="295">
        <f>E27/5</f>
        <v>0</v>
      </c>
    </row>
    <row r="27" spans="1:13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I27" s="295"/>
    </row>
    <row r="28" spans="1:13" s="200" customFormat="1" ht="20.100000000000001" customHeight="1" x14ac:dyDescent="0.2">
      <c r="A28" s="294" t="s">
        <v>90</v>
      </c>
      <c r="B28" s="205">
        <v>20</v>
      </c>
      <c r="C28" s="264" t="s">
        <v>101</v>
      </c>
      <c r="D28" s="293">
        <f t="shared" si="1"/>
        <v>4.4000000000000004</v>
      </c>
      <c r="E28" s="264">
        <f t="shared" si="2"/>
        <v>0</v>
      </c>
      <c r="F28" s="263" t="s">
        <v>12</v>
      </c>
      <c r="G28" s="157">
        <f t="shared" si="0"/>
        <v>0</v>
      </c>
      <c r="I28" s="296"/>
    </row>
    <row r="29" spans="1:13" ht="15" customHeight="1" x14ac:dyDescent="0.2">
      <c r="A29" s="261"/>
      <c r="B29" s="200"/>
      <c r="C29" s="237"/>
      <c r="D29" s="260"/>
      <c r="E29" s="285">
        <f>SUM(E8:E28)</f>
        <v>20650</v>
      </c>
      <c r="F29" s="259"/>
      <c r="G29" s="160"/>
      <c r="I29" s="258"/>
    </row>
    <row r="30" spans="1:13" ht="26.1" customHeight="1" x14ac:dyDescent="0.2">
      <c r="B30" s="202"/>
      <c r="C30" s="257"/>
      <c r="D30" s="523" t="s">
        <v>11</v>
      </c>
      <c r="E30" s="523"/>
      <c r="F30" s="523"/>
      <c r="G30" s="49">
        <f>SUM(G8:G29)</f>
        <v>62554.5</v>
      </c>
    </row>
    <row r="31" spans="1:13" ht="20.100000000000001" customHeight="1" x14ac:dyDescent="0.2">
      <c r="B31" s="202"/>
      <c r="C31" s="257"/>
      <c r="D31" s="201"/>
      <c r="E31" s="163"/>
      <c r="F31" s="201"/>
      <c r="G31" s="164"/>
      <c r="I31" s="220" t="s">
        <v>26</v>
      </c>
    </row>
    <row r="32" spans="1:13" ht="26.1" customHeight="1" x14ac:dyDescent="0.2">
      <c r="B32" s="255"/>
      <c r="C32" s="254" t="s">
        <v>18</v>
      </c>
      <c r="D32" s="256">
        <v>1942</v>
      </c>
      <c r="E32" s="167">
        <v>1</v>
      </c>
      <c r="F32" s="205" t="s">
        <v>10</v>
      </c>
      <c r="G32" s="81">
        <f>(D32*E32)</f>
        <v>1942</v>
      </c>
    </row>
    <row r="33" spans="1:10" ht="26.1" customHeight="1" x14ac:dyDescent="0.2">
      <c r="B33" s="255"/>
      <c r="C33" s="254" t="s">
        <v>64</v>
      </c>
      <c r="D33" s="253">
        <v>247333.77581853495</v>
      </c>
      <c r="E33" s="167">
        <v>1</v>
      </c>
      <c r="F33" s="205" t="s">
        <v>10</v>
      </c>
      <c r="G33" s="252">
        <f>D33*E33</f>
        <v>247333.77581853495</v>
      </c>
    </row>
    <row r="34" spans="1:10" s="237" customFormat="1" ht="26.1" customHeight="1" x14ac:dyDescent="0.25">
      <c r="A34" s="199"/>
      <c r="B34" s="251"/>
      <c r="C34" s="250"/>
      <c r="D34" s="249"/>
      <c r="E34" s="12"/>
      <c r="F34" s="249"/>
      <c r="G34" s="13"/>
      <c r="I34" s="248"/>
    </row>
    <row r="35" spans="1:10" s="237" customFormat="1" ht="26.1" customHeight="1" x14ac:dyDescent="0.2">
      <c r="B35" s="508" t="s">
        <v>14</v>
      </c>
      <c r="C35" s="508"/>
      <c r="D35" s="508"/>
      <c r="E35" s="508"/>
      <c r="F35" s="247" t="s">
        <v>8</v>
      </c>
      <c r="G35" s="246">
        <f>G30+G32</f>
        <v>64496.5</v>
      </c>
      <c r="I35" s="245"/>
      <c r="J35" s="244"/>
    </row>
    <row r="36" spans="1:10" ht="26.1" customHeight="1" x14ac:dyDescent="0.2">
      <c r="A36" s="237"/>
      <c r="B36" s="508" t="s">
        <v>15</v>
      </c>
      <c r="C36" s="508"/>
      <c r="D36" s="508"/>
      <c r="E36" s="508"/>
      <c r="F36" s="243" t="s">
        <v>9</v>
      </c>
      <c r="G36" s="242">
        <f>G33</f>
        <v>247333.77581853495</v>
      </c>
    </row>
    <row r="37" spans="1:10" ht="17.100000000000001" customHeight="1" x14ac:dyDescent="0.2">
      <c r="B37" s="241"/>
      <c r="C37" s="240"/>
      <c r="D37" s="240"/>
      <c r="E37" s="240"/>
      <c r="F37" s="239"/>
      <c r="G37" s="238"/>
    </row>
    <row r="38" spans="1:10" ht="17.100000000000001" customHeight="1" x14ac:dyDescent="0.2">
      <c r="B38" s="234"/>
      <c r="C38" s="237"/>
      <c r="D38" s="237"/>
      <c r="E38" s="237"/>
      <c r="G38" s="236"/>
    </row>
    <row r="39" spans="1:10" ht="17.100000000000001" customHeight="1" x14ac:dyDescent="0.2">
      <c r="B39" s="234"/>
      <c r="C39" s="237"/>
      <c r="D39" s="237"/>
      <c r="E39" s="237"/>
      <c r="G39" s="236"/>
    </row>
    <row r="40" spans="1:10" ht="17.100000000000001" customHeight="1" x14ac:dyDescent="0.2">
      <c r="B40" s="234"/>
      <c r="C40" s="237"/>
      <c r="D40" s="237"/>
      <c r="E40" s="237"/>
      <c r="G40" s="236"/>
    </row>
    <row r="41" spans="1:10" ht="18" customHeight="1" x14ac:dyDescent="0.2">
      <c r="B41" s="234"/>
      <c r="C41" s="237"/>
      <c r="D41" s="237"/>
      <c r="E41" s="237"/>
      <c r="G41" s="236"/>
    </row>
    <row r="42" spans="1:10" ht="18" customHeight="1" x14ac:dyDescent="0.2">
      <c r="B42" s="234"/>
      <c r="D42" s="225"/>
      <c r="E42" s="225"/>
      <c r="F42" s="225"/>
      <c r="G42" s="235"/>
    </row>
    <row r="43" spans="1:10" ht="18" customHeight="1" x14ac:dyDescent="0.2">
      <c r="B43" s="234"/>
      <c r="D43" s="225"/>
      <c r="F43" s="225"/>
      <c r="G43" s="235"/>
    </row>
    <row r="44" spans="1:10" ht="15" customHeight="1" x14ac:dyDescent="0.2">
      <c r="B44" s="234"/>
      <c r="C44" s="233" t="s">
        <v>16</v>
      </c>
      <c r="D44" s="232"/>
      <c r="E44" s="509" t="s">
        <v>17</v>
      </c>
      <c r="F44" s="509"/>
      <c r="G44" s="510"/>
      <c r="H44" s="231"/>
    </row>
    <row r="45" spans="1:10" ht="15.75" x14ac:dyDescent="0.25">
      <c r="B45" s="230"/>
      <c r="C45" s="229" t="s">
        <v>69</v>
      </c>
      <c r="D45" s="228"/>
      <c r="E45" s="227" t="s">
        <v>13</v>
      </c>
      <c r="F45" s="227"/>
      <c r="G45" s="226"/>
      <c r="H45" s="225"/>
    </row>
    <row r="46" spans="1:10" x14ac:dyDescent="0.2">
      <c r="B46" s="224"/>
      <c r="C46" s="223"/>
      <c r="D46" s="223"/>
      <c r="E46" s="222"/>
      <c r="F46" s="222"/>
      <c r="G46" s="221"/>
    </row>
    <row r="47" spans="1:10" ht="21.95" customHeight="1" x14ac:dyDescent="0.2"/>
    <row r="48" spans="1:10" ht="21.95" customHeight="1" x14ac:dyDescent="0.2"/>
    <row r="49" spans="9:9" ht="21.95" customHeight="1" x14ac:dyDescent="0.2">
      <c r="I49" s="208"/>
    </row>
    <row r="50" spans="9:9" ht="7.5" customHeight="1" x14ac:dyDescent="0.2">
      <c r="I50" s="208"/>
    </row>
    <row r="51" spans="9:9" x14ac:dyDescent="0.2">
      <c r="I51" s="208"/>
    </row>
    <row r="52" spans="9:9" x14ac:dyDescent="0.2">
      <c r="I52" s="208"/>
    </row>
    <row r="53" spans="9:9" x14ac:dyDescent="0.2">
      <c r="I53" s="208"/>
    </row>
    <row r="54" spans="9:9" ht="21.95" customHeight="1" x14ac:dyDescent="0.2">
      <c r="I54" s="208"/>
    </row>
    <row r="55" spans="9:9" ht="21.95" customHeight="1" x14ac:dyDescent="0.2">
      <c r="I55" s="208"/>
    </row>
    <row r="56" spans="9:9" ht="21.95" customHeight="1" x14ac:dyDescent="0.2">
      <c r="I56" s="208"/>
    </row>
    <row r="57" spans="9:9" ht="21.95" customHeight="1" x14ac:dyDescent="0.2">
      <c r="I57" s="208"/>
    </row>
    <row r="58" spans="9:9" ht="21.95" customHeight="1" x14ac:dyDescent="0.2">
      <c r="I58" s="208"/>
    </row>
    <row r="59" spans="9:9" ht="23.25" customHeight="1" x14ac:dyDescent="0.2">
      <c r="I59" s="208"/>
    </row>
    <row r="60" spans="9:9" x14ac:dyDescent="0.2">
      <c r="I60" s="208"/>
    </row>
    <row r="61" spans="9:9" ht="21.95" customHeight="1" x14ac:dyDescent="0.2">
      <c r="I61" s="208"/>
    </row>
    <row r="62" spans="9:9" ht="21.95" customHeight="1" x14ac:dyDescent="0.2">
      <c r="I62" s="208"/>
    </row>
    <row r="63" spans="9:9" ht="21.95" customHeight="1" x14ac:dyDescent="0.2">
      <c r="I63" s="208"/>
    </row>
    <row r="64" spans="9:9" ht="21.95" customHeight="1" x14ac:dyDescent="0.2">
      <c r="I64" s="208"/>
    </row>
    <row r="65" spans="1:9" ht="21.95" customHeight="1" x14ac:dyDescent="0.2">
      <c r="I65" s="208"/>
    </row>
    <row r="66" spans="1:9" ht="7.5" customHeight="1" x14ac:dyDescent="0.2"/>
    <row r="67" spans="1:9" ht="18" customHeight="1" x14ac:dyDescent="0.2"/>
    <row r="68" spans="1:9" ht="18" customHeight="1" x14ac:dyDescent="0.2"/>
    <row r="69" spans="1:9" ht="18" customHeight="1" x14ac:dyDescent="0.2"/>
    <row r="70" spans="1:9" ht="18" customHeight="1" x14ac:dyDescent="0.2"/>
    <row r="71" spans="1:9" ht="18" customHeight="1" x14ac:dyDescent="0.2"/>
    <row r="72" spans="1:9" ht="18" customHeight="1" x14ac:dyDescent="0.2">
      <c r="A72" s="199" t="s">
        <v>46</v>
      </c>
      <c r="B72" s="199">
        <v>2.76</v>
      </c>
    </row>
    <row r="73" spans="1:9" x14ac:dyDescent="0.2">
      <c r="A73" s="199" t="s">
        <v>47</v>
      </c>
      <c r="B73" s="199">
        <v>2</v>
      </c>
    </row>
    <row r="74" spans="1:9" x14ac:dyDescent="0.2">
      <c r="A74" s="199" t="s">
        <v>49</v>
      </c>
      <c r="B74" s="199">
        <v>3.23</v>
      </c>
    </row>
    <row r="75" spans="1:9" x14ac:dyDescent="0.2">
      <c r="A75" s="199" t="s">
        <v>48</v>
      </c>
      <c r="B75" s="199">
        <v>1.84</v>
      </c>
    </row>
    <row r="76" spans="1:9" x14ac:dyDescent="0.2">
      <c r="A76" s="199" t="s">
        <v>50</v>
      </c>
      <c r="B76" s="199">
        <v>3.18</v>
      </c>
    </row>
    <row r="77" spans="1:9" x14ac:dyDescent="0.2">
      <c r="A77" s="199" t="s">
        <v>51</v>
      </c>
      <c r="B77" s="199">
        <v>2.38</v>
      </c>
    </row>
    <row r="78" spans="1:9" x14ac:dyDescent="0.2">
      <c r="A78" s="199" t="s">
        <v>52</v>
      </c>
      <c r="B78" s="199">
        <v>5.45</v>
      </c>
    </row>
    <row r="79" spans="1:9" x14ac:dyDescent="0.2">
      <c r="A79" s="199" t="s">
        <v>53</v>
      </c>
      <c r="B79" s="199">
        <v>5.98</v>
      </c>
    </row>
    <row r="80" spans="1:9" x14ac:dyDescent="0.2">
      <c r="A80" s="199" t="s">
        <v>73</v>
      </c>
      <c r="B80" s="199">
        <v>2.2000000000000002</v>
      </c>
    </row>
    <row r="81" spans="1:2" x14ac:dyDescent="0.2">
      <c r="A81" s="199" t="s">
        <v>54</v>
      </c>
      <c r="B81" s="199">
        <v>4.7</v>
      </c>
    </row>
    <row r="82" spans="1:2" x14ac:dyDescent="0.2">
      <c r="A82" s="199" t="s">
        <v>101</v>
      </c>
      <c r="B82" s="199">
        <v>4.4000000000000004</v>
      </c>
    </row>
    <row r="83" spans="1:2" x14ac:dyDescent="0.2">
      <c r="A83" s="199" t="s">
        <v>55</v>
      </c>
      <c r="B83" s="199">
        <v>2.15</v>
      </c>
    </row>
    <row r="84" spans="1:2" x14ac:dyDescent="0.2">
      <c r="A84" s="199" t="s">
        <v>56</v>
      </c>
      <c r="B84" s="199">
        <v>2.41</v>
      </c>
    </row>
    <row r="85" spans="1:2" x14ac:dyDescent="0.2">
      <c r="A85" s="199" t="s">
        <v>57</v>
      </c>
      <c r="B85" s="199">
        <v>2.83</v>
      </c>
    </row>
    <row r="86" spans="1:2" x14ac:dyDescent="0.2">
      <c r="A86" s="199" t="s">
        <v>58</v>
      </c>
      <c r="B86" s="199">
        <v>3.46</v>
      </c>
    </row>
    <row r="87" spans="1:2" x14ac:dyDescent="0.2">
      <c r="A87" s="199" t="s">
        <v>59</v>
      </c>
      <c r="B87" s="199">
        <v>2.15</v>
      </c>
    </row>
    <row r="88" spans="1:2" x14ac:dyDescent="0.2">
      <c r="A88" s="199" t="s">
        <v>60</v>
      </c>
      <c r="B88" s="199">
        <v>4.3899999999999997</v>
      </c>
    </row>
    <row r="89" spans="1:2" x14ac:dyDescent="0.2">
      <c r="A89" s="199" t="s">
        <v>61</v>
      </c>
      <c r="B89" s="199">
        <v>3.9</v>
      </c>
    </row>
    <row r="90" spans="1:2" x14ac:dyDescent="0.2">
      <c r="A90" s="199" t="s">
        <v>62</v>
      </c>
      <c r="B90" s="199">
        <v>1.18</v>
      </c>
    </row>
    <row r="91" spans="1:2" x14ac:dyDescent="0.2">
      <c r="A91" s="199" t="s">
        <v>72</v>
      </c>
      <c r="B91" s="199">
        <v>4.5</v>
      </c>
    </row>
    <row r="92" spans="1:2" x14ac:dyDescent="0.2">
      <c r="A92" s="199" t="s">
        <v>77</v>
      </c>
      <c r="B92" s="199">
        <v>6.49</v>
      </c>
    </row>
  </sheetData>
  <autoFilter ref="A7:M30" xr:uid="{00000000-0009-0000-0000-00000D000000}"/>
  <mergeCells count="8">
    <mergeCell ref="B36:E36"/>
    <mergeCell ref="E44:G44"/>
    <mergeCell ref="B2:G2"/>
    <mergeCell ref="B3:G3"/>
    <mergeCell ref="B4:G4"/>
    <mergeCell ref="B5:G5"/>
    <mergeCell ref="D30:F30"/>
    <mergeCell ref="B35:E3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2"/>
  <headerFooter alignWithMargins="0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 filterMode="1">
    <pageSetUpPr fitToPage="1"/>
  </sheetPr>
  <dimension ref="A2:S92"/>
  <sheetViews>
    <sheetView showGridLines="0" topLeftCell="G28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1.140625" style="199" customWidth="1"/>
    <col min="11" max="11" width="16.7109375" style="199" customWidth="1"/>
    <col min="12" max="12" width="12.7109375" style="199" bestFit="1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130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0.100000000000001" customHeight="1" x14ac:dyDescent="0.2">
      <c r="A8" s="294" t="s">
        <v>29</v>
      </c>
      <c r="B8" s="271">
        <v>1</v>
      </c>
      <c r="C8" s="273" t="s">
        <v>46</v>
      </c>
      <c r="D8" s="288">
        <f>VLOOKUP(C8,$A$72:$B$91,2,FALSE)</f>
        <v>2.76</v>
      </c>
      <c r="E8" s="273">
        <f>IFERROR(VLOOKUP(A8,$J$11:$K$30,2,FALSE),0)</f>
        <v>900</v>
      </c>
      <c r="F8" s="271" t="s">
        <v>12</v>
      </c>
      <c r="G8" s="141">
        <f t="shared" ref="G8:G28" si="0">+D8*E8</f>
        <v>2484</v>
      </c>
      <c r="J8" s="290"/>
      <c r="M8" s="142">
        <v>50000562</v>
      </c>
      <c r="N8" s="299">
        <f>E8</f>
        <v>900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28" si="1">VLOOKUP(C9,$A$72:$B$101,2,FALSE)</f>
        <v>2</v>
      </c>
      <c r="E9" s="273">
        <f t="shared" ref="E9:E28" si="2">IFERROR(VLOOKUP(A9,$J$11:$K$30,2,FALSE),0)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28" si="3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0.100000000000001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v>4</v>
      </c>
      <c r="F10" s="273" t="s">
        <v>146</v>
      </c>
      <c r="G10" s="146">
        <f>E10*200*D10</f>
        <v>2584</v>
      </c>
      <c r="J10" s="287" t="s">
        <v>23</v>
      </c>
      <c r="K10" s="63" t="s">
        <v>25</v>
      </c>
      <c r="M10" s="297">
        <v>50001313</v>
      </c>
      <c r="N10" s="299">
        <f t="shared" si="3"/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0.100000000000001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750</v>
      </c>
      <c r="F11" s="273" t="s">
        <v>12</v>
      </c>
      <c r="G11" s="146">
        <f t="shared" si="0"/>
        <v>1380</v>
      </c>
      <c r="J11" s="63" t="s">
        <v>37</v>
      </c>
      <c r="K11" s="63">
        <v>3600</v>
      </c>
      <c r="L11" s="292"/>
      <c r="M11" s="237">
        <v>50001439</v>
      </c>
      <c r="N11" s="299">
        <f t="shared" si="3"/>
        <v>750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0.100000000000001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2100</v>
      </c>
      <c r="F12" s="273" t="s">
        <v>12</v>
      </c>
      <c r="G12" s="146">
        <f t="shared" si="0"/>
        <v>6678</v>
      </c>
      <c r="J12" s="63" t="s">
        <v>33</v>
      </c>
      <c r="K12" s="63">
        <v>3000</v>
      </c>
      <c r="L12" s="292"/>
      <c r="M12" s="237">
        <v>50003065</v>
      </c>
      <c r="N12" s="299">
        <f t="shared" si="3"/>
        <v>2100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0.100000000000001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3000</v>
      </c>
      <c r="F13" s="273" t="s">
        <v>12</v>
      </c>
      <c r="G13" s="146">
        <f t="shared" si="0"/>
        <v>7140</v>
      </c>
      <c r="J13" s="63" t="s">
        <v>29</v>
      </c>
      <c r="K13" s="63">
        <v>900</v>
      </c>
      <c r="L13" s="292"/>
      <c r="M13" s="237">
        <v>50003076</v>
      </c>
      <c r="N13" s="299">
        <f t="shared" si="3"/>
        <v>3000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1600</v>
      </c>
      <c r="F14" s="273" t="s">
        <v>12</v>
      </c>
      <c r="G14" s="146">
        <f t="shared" si="0"/>
        <v>8720</v>
      </c>
      <c r="J14" s="63" t="s">
        <v>35</v>
      </c>
      <c r="K14" s="63">
        <v>1100</v>
      </c>
      <c r="L14" s="292"/>
      <c r="M14" s="237">
        <v>50003460</v>
      </c>
      <c r="N14" s="299">
        <f t="shared" si="3"/>
        <v>1600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0.100000000000001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1100</v>
      </c>
      <c r="F15" s="272" t="s">
        <v>12</v>
      </c>
      <c r="G15" s="146">
        <f t="shared" si="0"/>
        <v>6578.0000000000009</v>
      </c>
      <c r="J15" s="63" t="s">
        <v>34</v>
      </c>
      <c r="K15" s="63">
        <v>1600</v>
      </c>
      <c r="L15" s="292"/>
      <c r="M15" s="237">
        <v>50003499</v>
      </c>
      <c r="N15" s="299">
        <f t="shared" si="3"/>
        <v>1100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J16" s="63" t="s">
        <v>38</v>
      </c>
      <c r="K16" s="63">
        <v>4300</v>
      </c>
      <c r="L16" s="292"/>
      <c r="M16" s="299">
        <v>50004826</v>
      </c>
      <c r="N16" s="299">
        <f t="shared" si="3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0</v>
      </c>
      <c r="F17" s="272" t="s">
        <v>12</v>
      </c>
      <c r="G17" s="146">
        <f t="shared" si="0"/>
        <v>0</v>
      </c>
      <c r="J17" s="63" t="s">
        <v>39</v>
      </c>
      <c r="K17" s="63">
        <v>800</v>
      </c>
      <c r="L17" s="292"/>
      <c r="M17" s="299">
        <v>50003889</v>
      </c>
      <c r="N17" s="299">
        <f t="shared" si="3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0.100000000000001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3600</v>
      </c>
      <c r="F18" s="272" t="s">
        <v>12</v>
      </c>
      <c r="G18" s="146">
        <f t="shared" si="0"/>
        <v>7740</v>
      </c>
      <c r="J18" s="63" t="s">
        <v>42</v>
      </c>
      <c r="K18" s="63">
        <v>300</v>
      </c>
      <c r="L18" s="292"/>
      <c r="M18" s="237">
        <v>50004144</v>
      </c>
      <c r="N18" s="299">
        <f t="shared" si="3"/>
        <v>3600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0.100000000000001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4300</v>
      </c>
      <c r="F19" s="272" t="s">
        <v>12</v>
      </c>
      <c r="G19" s="146">
        <f t="shared" si="0"/>
        <v>10363</v>
      </c>
      <c r="J19" s="63" t="s">
        <v>28</v>
      </c>
      <c r="K19" s="63">
        <v>800</v>
      </c>
      <c r="L19" s="292"/>
      <c r="M19" s="237">
        <v>50004171</v>
      </c>
      <c r="N19" s="299">
        <f t="shared" si="3"/>
        <v>4300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0.100000000000001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800</v>
      </c>
      <c r="F20" s="272" t="s">
        <v>12</v>
      </c>
      <c r="G20" s="146">
        <f t="shared" si="0"/>
        <v>2264</v>
      </c>
      <c r="J20" s="63" t="s">
        <v>43</v>
      </c>
      <c r="K20" s="63">
        <v>200</v>
      </c>
      <c r="L20" s="292"/>
      <c r="M20" s="237">
        <v>50004198</v>
      </c>
      <c r="N20" s="299">
        <f t="shared" si="3"/>
        <v>800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J21" s="63" t="s">
        <v>31</v>
      </c>
      <c r="K21" s="63">
        <v>750</v>
      </c>
      <c r="M21" s="301">
        <v>50004212</v>
      </c>
      <c r="N21" s="299">
        <f t="shared" si="3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J22" s="63" t="s">
        <v>32</v>
      </c>
      <c r="K22" s="63">
        <v>2100</v>
      </c>
      <c r="M22" s="299">
        <v>50004370</v>
      </c>
      <c r="N22" s="299">
        <f t="shared" si="3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0</v>
      </c>
      <c r="F23" s="272" t="s">
        <v>12</v>
      </c>
      <c r="G23" s="146">
        <f t="shared" si="0"/>
        <v>0</v>
      </c>
      <c r="J23" s="63" t="s">
        <v>90</v>
      </c>
      <c r="K23" s="63">
        <v>800</v>
      </c>
      <c r="M23" s="301">
        <v>50004563</v>
      </c>
      <c r="N23" s="299">
        <f t="shared" si="3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0.100000000000001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300</v>
      </c>
      <c r="F24" s="272" t="s">
        <v>12</v>
      </c>
      <c r="G24" s="146">
        <f t="shared" si="0"/>
        <v>1317</v>
      </c>
      <c r="J24" s="63" t="s">
        <v>27</v>
      </c>
      <c r="K24" s="63"/>
      <c r="M24" s="237">
        <v>50006226</v>
      </c>
      <c r="N24" s="299">
        <f t="shared" si="3"/>
        <v>300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0.10000000000000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200</v>
      </c>
      <c r="F25" s="272" t="s">
        <v>12</v>
      </c>
      <c r="G25" s="146">
        <f t="shared" si="0"/>
        <v>780</v>
      </c>
      <c r="J25" s="63" t="s">
        <v>24</v>
      </c>
      <c r="K25" s="63">
        <v>20250</v>
      </c>
      <c r="M25" s="237">
        <v>50006423</v>
      </c>
      <c r="N25" s="299">
        <f t="shared" si="3"/>
        <v>200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3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3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customHeight="1" x14ac:dyDescent="0.2">
      <c r="A28" s="294" t="s">
        <v>90</v>
      </c>
      <c r="B28" s="205">
        <v>20</v>
      </c>
      <c r="C28" s="264" t="s">
        <v>101</v>
      </c>
      <c r="D28" s="293">
        <f t="shared" si="1"/>
        <v>4.4000000000000004</v>
      </c>
      <c r="E28" s="264">
        <f t="shared" si="2"/>
        <v>800</v>
      </c>
      <c r="F28" s="263" t="s">
        <v>12</v>
      </c>
      <c r="G28" s="157">
        <f t="shared" si="0"/>
        <v>3520.0000000000005</v>
      </c>
      <c r="M28" s="237">
        <v>50003895</v>
      </c>
      <c r="N28" s="299">
        <f t="shared" si="3"/>
        <v>800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ht="15" customHeight="1" x14ac:dyDescent="0.2">
      <c r="A29" s="261"/>
      <c r="B29" s="200"/>
      <c r="C29" s="237"/>
      <c r="D29" s="260"/>
      <c r="E29" s="285">
        <f>SUM(E8:E28)</f>
        <v>19454</v>
      </c>
      <c r="F29" s="259"/>
      <c r="G29" s="160"/>
      <c r="P29" s="297"/>
      <c r="Q29" s="297"/>
      <c r="R29" s="297"/>
      <c r="S29" s="297"/>
    </row>
    <row r="30" spans="1:19" ht="26.1" customHeight="1" x14ac:dyDescent="0.2">
      <c r="B30" s="202"/>
      <c r="C30" s="257"/>
      <c r="D30" s="523" t="s">
        <v>11</v>
      </c>
      <c r="E30" s="523"/>
      <c r="F30" s="523"/>
      <c r="G30" s="49">
        <f>SUM(G8:G29)</f>
        <v>61548</v>
      </c>
      <c r="P30" s="297"/>
      <c r="Q30" s="297"/>
      <c r="R30" s="297"/>
      <c r="S30" s="297"/>
    </row>
    <row r="31" spans="1:19" ht="20.100000000000001" customHeight="1" x14ac:dyDescent="0.2">
      <c r="B31" s="202"/>
      <c r="C31" s="257"/>
      <c r="D31" s="201"/>
      <c r="E31" s="163"/>
      <c r="F31" s="201"/>
      <c r="G31" s="164"/>
      <c r="P31" s="297"/>
      <c r="Q31" s="297"/>
      <c r="R31" s="297"/>
      <c r="S31" s="297"/>
    </row>
    <row r="32" spans="1:19" ht="26.1" customHeight="1" x14ac:dyDescent="0.2">
      <c r="B32" s="255"/>
      <c r="C32" s="254" t="s">
        <v>18</v>
      </c>
      <c r="D32" s="256">
        <v>1942</v>
      </c>
      <c r="E32" s="167">
        <v>1</v>
      </c>
      <c r="F32" s="205" t="s">
        <v>10</v>
      </c>
      <c r="G32" s="81">
        <f>(D32*E32)</f>
        <v>1942</v>
      </c>
      <c r="M32" s="200">
        <v>20002585</v>
      </c>
      <c r="N32" s="200">
        <v>1</v>
      </c>
      <c r="O32" s="200"/>
      <c r="P32" s="63" t="s">
        <v>143</v>
      </c>
      <c r="Q32" s="63">
        <v>2005</v>
      </c>
      <c r="R32" s="63" t="s">
        <v>144</v>
      </c>
      <c r="S32" s="63" t="s">
        <v>145</v>
      </c>
    </row>
    <row r="33" spans="1:19" ht="26.1" customHeight="1" x14ac:dyDescent="0.2">
      <c r="B33" s="255"/>
      <c r="C33" s="254" t="s">
        <v>64</v>
      </c>
      <c r="D33" s="253">
        <v>247333.77581853495</v>
      </c>
      <c r="E33" s="167">
        <v>1</v>
      </c>
      <c r="F33" s="205" t="s">
        <v>10</v>
      </c>
      <c r="G33" s="252">
        <f>D33*E33</f>
        <v>247333.77581853495</v>
      </c>
      <c r="M33" s="200">
        <v>20002374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s="237" customFormat="1" ht="26.1" customHeight="1" x14ac:dyDescent="0.25">
      <c r="A34" s="199"/>
      <c r="B34" s="251"/>
      <c r="C34" s="250"/>
      <c r="D34" s="249"/>
      <c r="E34" s="12"/>
      <c r="F34" s="249"/>
      <c r="G34" s="13"/>
    </row>
    <row r="35" spans="1:19" s="237" customFormat="1" ht="26.1" customHeight="1" x14ac:dyDescent="0.2">
      <c r="B35" s="508" t="s">
        <v>14</v>
      </c>
      <c r="C35" s="508"/>
      <c r="D35" s="508"/>
      <c r="E35" s="508"/>
      <c r="F35" s="247" t="s">
        <v>8</v>
      </c>
      <c r="G35" s="246">
        <f>G30+G32</f>
        <v>63490</v>
      </c>
      <c r="I35" s="244"/>
    </row>
    <row r="36" spans="1:19" ht="26.1" customHeight="1" x14ac:dyDescent="0.2">
      <c r="A36" s="237"/>
      <c r="B36" s="508" t="s">
        <v>15</v>
      </c>
      <c r="C36" s="508"/>
      <c r="D36" s="508"/>
      <c r="E36" s="508"/>
      <c r="F36" s="243" t="s">
        <v>9</v>
      </c>
      <c r="G36" s="242">
        <f>G33</f>
        <v>247333.77581853495</v>
      </c>
    </row>
    <row r="37" spans="1:19" ht="17.100000000000001" customHeight="1" x14ac:dyDescent="0.2">
      <c r="B37" s="241"/>
      <c r="C37" s="240"/>
      <c r="D37" s="240"/>
      <c r="E37" s="240"/>
      <c r="F37" s="239"/>
      <c r="G37" s="238"/>
    </row>
    <row r="38" spans="1:19" ht="17.100000000000001" customHeight="1" x14ac:dyDescent="0.2">
      <c r="B38" s="234"/>
      <c r="C38" s="237"/>
      <c r="D38" s="237"/>
      <c r="E38" s="237"/>
      <c r="G38" s="236"/>
    </row>
    <row r="39" spans="1:19" ht="17.100000000000001" customHeight="1" x14ac:dyDescent="0.2">
      <c r="B39" s="234"/>
      <c r="C39" s="237"/>
      <c r="D39" s="237"/>
      <c r="E39" s="237"/>
      <c r="G39" s="236"/>
    </row>
    <row r="40" spans="1:19" ht="17.100000000000001" customHeight="1" x14ac:dyDescent="0.2">
      <c r="B40" s="234"/>
      <c r="C40" s="237"/>
      <c r="D40" s="237"/>
      <c r="E40" s="237"/>
      <c r="G40" s="236"/>
    </row>
    <row r="41" spans="1:19" ht="18" customHeight="1" x14ac:dyDescent="0.2">
      <c r="B41" s="234"/>
      <c r="C41" s="237"/>
      <c r="D41" s="237"/>
      <c r="E41" s="237"/>
      <c r="G41" s="236"/>
    </row>
    <row r="42" spans="1:19" ht="18" customHeight="1" x14ac:dyDescent="0.2">
      <c r="B42" s="234"/>
      <c r="D42" s="225"/>
      <c r="E42" s="225"/>
      <c r="F42" s="225"/>
      <c r="G42" s="235"/>
    </row>
    <row r="43" spans="1:19" ht="18" customHeight="1" x14ac:dyDescent="0.2">
      <c r="B43" s="234"/>
      <c r="D43" s="225"/>
      <c r="F43" s="225"/>
      <c r="G43" s="235"/>
    </row>
    <row r="44" spans="1:19" ht="15" customHeight="1" x14ac:dyDescent="0.2">
      <c r="B44" s="234"/>
      <c r="C44" s="233" t="s">
        <v>16</v>
      </c>
      <c r="D44" s="232"/>
      <c r="E44" s="509" t="s">
        <v>17</v>
      </c>
      <c r="F44" s="509"/>
      <c r="G44" s="510"/>
      <c r="H44" s="231"/>
    </row>
    <row r="45" spans="1:19" ht="15.75" x14ac:dyDescent="0.25">
      <c r="B45" s="230"/>
      <c r="C45" s="229" t="s">
        <v>69</v>
      </c>
      <c r="D45" s="228"/>
      <c r="E45" s="227" t="s">
        <v>13</v>
      </c>
      <c r="F45" s="227"/>
      <c r="G45" s="226"/>
      <c r="H45" s="225"/>
    </row>
    <row r="46" spans="1:19" x14ac:dyDescent="0.2">
      <c r="B46" s="224"/>
      <c r="C46" s="223"/>
      <c r="D46" s="223"/>
      <c r="E46" s="222"/>
      <c r="F46" s="222"/>
      <c r="G46" s="221"/>
    </row>
    <row r="47" spans="1:19" ht="21.95" customHeight="1" x14ac:dyDescent="0.2"/>
    <row r="48" spans="1:19" ht="21.95" customHeight="1" x14ac:dyDescent="0.2"/>
    <row r="49" ht="21.95" customHeight="1" x14ac:dyDescent="0.2"/>
    <row r="50" ht="7.5" customHeight="1" x14ac:dyDescent="0.2"/>
    <row r="54" ht="21.95" customHeight="1" x14ac:dyDescent="0.2"/>
    <row r="55" ht="21.95" customHeight="1" x14ac:dyDescent="0.2"/>
    <row r="56" ht="21.95" customHeight="1" x14ac:dyDescent="0.2"/>
    <row r="57" ht="21.95" customHeight="1" x14ac:dyDescent="0.2"/>
    <row r="58" ht="21.95" customHeight="1" x14ac:dyDescent="0.2"/>
    <row r="59" ht="23.25" customHeight="1" x14ac:dyDescent="0.2"/>
    <row r="61" ht="21.95" customHeight="1" x14ac:dyDescent="0.2"/>
    <row r="62" ht="21.95" customHeight="1" x14ac:dyDescent="0.2"/>
    <row r="63" ht="21.95" customHeight="1" x14ac:dyDescent="0.2"/>
    <row r="64" ht="21.95" customHeight="1" x14ac:dyDescent="0.2"/>
    <row r="65" spans="1:2" ht="21.95" customHeight="1" x14ac:dyDescent="0.2"/>
    <row r="66" spans="1:2" ht="7.5" customHeight="1" x14ac:dyDescent="0.2"/>
    <row r="67" spans="1:2" ht="18" customHeight="1" x14ac:dyDescent="0.2"/>
    <row r="68" spans="1:2" ht="18" customHeight="1" x14ac:dyDescent="0.2"/>
    <row r="69" spans="1:2" ht="18" customHeight="1" x14ac:dyDescent="0.2"/>
    <row r="70" spans="1:2" ht="18" customHeight="1" x14ac:dyDescent="0.2"/>
    <row r="71" spans="1:2" ht="18" customHeight="1" x14ac:dyDescent="0.2"/>
    <row r="72" spans="1:2" ht="18" customHeight="1" x14ac:dyDescent="0.2">
      <c r="A72" s="199" t="s">
        <v>46</v>
      </c>
      <c r="B72" s="199">
        <v>2.76</v>
      </c>
    </row>
    <row r="73" spans="1:2" x14ac:dyDescent="0.2">
      <c r="A73" s="199" t="s">
        <v>47</v>
      </c>
      <c r="B73" s="199">
        <v>2</v>
      </c>
    </row>
    <row r="74" spans="1:2" x14ac:dyDescent="0.2">
      <c r="A74" s="199" t="s">
        <v>49</v>
      </c>
      <c r="B74" s="199">
        <v>3.23</v>
      </c>
    </row>
    <row r="75" spans="1:2" x14ac:dyDescent="0.2">
      <c r="A75" s="199" t="s">
        <v>48</v>
      </c>
      <c r="B75" s="199">
        <v>1.84</v>
      </c>
    </row>
    <row r="76" spans="1:2" x14ac:dyDescent="0.2">
      <c r="A76" s="199" t="s">
        <v>50</v>
      </c>
      <c r="B76" s="199">
        <v>3.18</v>
      </c>
    </row>
    <row r="77" spans="1:2" x14ac:dyDescent="0.2">
      <c r="A77" s="199" t="s">
        <v>51</v>
      </c>
      <c r="B77" s="199">
        <v>2.38</v>
      </c>
    </row>
    <row r="78" spans="1:2" x14ac:dyDescent="0.2">
      <c r="A78" s="199" t="s">
        <v>52</v>
      </c>
      <c r="B78" s="199">
        <v>5.45</v>
      </c>
    </row>
    <row r="79" spans="1:2" x14ac:dyDescent="0.2">
      <c r="A79" s="199" t="s">
        <v>53</v>
      </c>
      <c r="B79" s="199">
        <v>5.98</v>
      </c>
    </row>
    <row r="80" spans="1:2" x14ac:dyDescent="0.2">
      <c r="A80" s="199" t="s">
        <v>73</v>
      </c>
      <c r="B80" s="199">
        <v>2.2000000000000002</v>
      </c>
    </row>
    <row r="81" spans="1:2" x14ac:dyDescent="0.2">
      <c r="A81" s="199" t="s">
        <v>54</v>
      </c>
      <c r="B81" s="199">
        <v>4.7</v>
      </c>
    </row>
    <row r="82" spans="1:2" x14ac:dyDescent="0.2">
      <c r="A82" s="199" t="s">
        <v>101</v>
      </c>
      <c r="B82" s="199">
        <v>4.4000000000000004</v>
      </c>
    </row>
    <row r="83" spans="1:2" x14ac:dyDescent="0.2">
      <c r="A83" s="199" t="s">
        <v>55</v>
      </c>
      <c r="B83" s="199">
        <v>2.15</v>
      </c>
    </row>
    <row r="84" spans="1:2" x14ac:dyDescent="0.2">
      <c r="A84" s="199" t="s">
        <v>56</v>
      </c>
      <c r="B84" s="199">
        <v>2.41</v>
      </c>
    </row>
    <row r="85" spans="1:2" x14ac:dyDescent="0.2">
      <c r="A85" s="199" t="s">
        <v>57</v>
      </c>
      <c r="B85" s="199">
        <v>2.83</v>
      </c>
    </row>
    <row r="86" spans="1:2" x14ac:dyDescent="0.2">
      <c r="A86" s="199" t="s">
        <v>58</v>
      </c>
      <c r="B86" s="199">
        <v>3.46</v>
      </c>
    </row>
    <row r="87" spans="1:2" x14ac:dyDescent="0.2">
      <c r="A87" s="199" t="s">
        <v>59</v>
      </c>
      <c r="B87" s="199">
        <v>2.15</v>
      </c>
    </row>
    <row r="88" spans="1:2" x14ac:dyDescent="0.2">
      <c r="A88" s="199" t="s">
        <v>60</v>
      </c>
      <c r="B88" s="199">
        <v>4.3899999999999997</v>
      </c>
    </row>
    <row r="89" spans="1:2" x14ac:dyDescent="0.2">
      <c r="A89" s="199" t="s">
        <v>61</v>
      </c>
      <c r="B89" s="199">
        <v>3.9</v>
      </c>
    </row>
    <row r="90" spans="1:2" x14ac:dyDescent="0.2">
      <c r="A90" s="199" t="s">
        <v>62</v>
      </c>
      <c r="B90" s="199">
        <v>1.18</v>
      </c>
    </row>
    <row r="91" spans="1:2" x14ac:dyDescent="0.2">
      <c r="A91" s="199" t="s">
        <v>72</v>
      </c>
      <c r="B91" s="199">
        <v>4.5</v>
      </c>
    </row>
    <row r="92" spans="1:2" x14ac:dyDescent="0.2">
      <c r="A92" s="199" t="s">
        <v>77</v>
      </c>
      <c r="B92" s="199">
        <v>6.49</v>
      </c>
    </row>
  </sheetData>
  <autoFilter ref="M7:S28" xr:uid="{00000000-0009-0000-0000-00000E000000}">
    <filterColumn colId="1">
      <filters>
        <filter val="1100"/>
        <filter val="1600"/>
        <filter val="200"/>
        <filter val="2100"/>
        <filter val="300"/>
        <filter val="3000"/>
        <filter val="3600"/>
        <filter val="4"/>
        <filter val="4300"/>
        <filter val="750"/>
        <filter val="800"/>
        <filter val="900"/>
      </filters>
    </filterColumn>
  </autoFilter>
  <mergeCells count="8">
    <mergeCell ref="B36:E36"/>
    <mergeCell ref="E44:G44"/>
    <mergeCell ref="B2:G2"/>
    <mergeCell ref="B3:G3"/>
    <mergeCell ref="B4:G4"/>
    <mergeCell ref="B5:G5"/>
    <mergeCell ref="D30:F30"/>
    <mergeCell ref="B35:E3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4" orientation="portrait" r:id="rId2"/>
  <headerFooter alignWithMargins="0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>
    <pageSetUpPr fitToPage="1"/>
  </sheetPr>
  <dimension ref="B1:K67"/>
  <sheetViews>
    <sheetView topLeftCell="B8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7" style="200" customWidth="1"/>
    <col min="11" max="16384" width="11.42578125" style="199"/>
  </cols>
  <sheetData>
    <row r="1" spans="2:11" x14ac:dyDescent="0.2">
      <c r="C1" s="200" t="s">
        <v>67</v>
      </c>
    </row>
    <row r="3" spans="2:11" x14ac:dyDescent="0.2">
      <c r="B3" s="218" t="s">
        <v>19</v>
      </c>
      <c r="C3" s="218" t="s">
        <v>20</v>
      </c>
      <c r="D3" s="219" t="s">
        <v>21</v>
      </c>
      <c r="E3" s="219" t="s">
        <v>22</v>
      </c>
      <c r="F3" s="218" t="s">
        <v>74</v>
      </c>
    </row>
    <row r="4" spans="2:11" x14ac:dyDescent="0.2">
      <c r="B4" s="210">
        <v>590043726</v>
      </c>
      <c r="C4" s="211">
        <v>43801</v>
      </c>
      <c r="D4" s="210" t="s">
        <v>33</v>
      </c>
      <c r="E4" s="210">
        <v>1000</v>
      </c>
      <c r="F4" s="210" t="s">
        <v>126</v>
      </c>
      <c r="G4" s="200"/>
      <c r="H4" s="200"/>
    </row>
    <row r="5" spans="2:11" x14ac:dyDescent="0.2">
      <c r="B5" s="210">
        <v>590043726</v>
      </c>
      <c r="C5" s="211">
        <v>43801</v>
      </c>
      <c r="D5" s="210" t="s">
        <v>38</v>
      </c>
      <c r="E5" s="210">
        <v>1000</v>
      </c>
      <c r="F5" s="210" t="s">
        <v>126</v>
      </c>
      <c r="G5" s="200"/>
      <c r="H5" s="200"/>
    </row>
    <row r="6" spans="2:11" x14ac:dyDescent="0.2">
      <c r="B6" s="210">
        <v>590043726</v>
      </c>
      <c r="C6" s="211">
        <v>43801</v>
      </c>
      <c r="D6" s="210" t="s">
        <v>32</v>
      </c>
      <c r="E6" s="210">
        <v>800</v>
      </c>
      <c r="F6" s="210" t="s">
        <v>126</v>
      </c>
      <c r="G6" s="200"/>
      <c r="H6" s="200"/>
      <c r="I6" s="101" t="s">
        <v>23</v>
      </c>
      <c r="J6" s="76" t="s">
        <v>25</v>
      </c>
    </row>
    <row r="7" spans="2:11" x14ac:dyDescent="0.2">
      <c r="B7" s="210">
        <v>590043726</v>
      </c>
      <c r="C7" s="211">
        <v>43801</v>
      </c>
      <c r="D7" s="210" t="s">
        <v>28</v>
      </c>
      <c r="E7" s="210">
        <v>200</v>
      </c>
      <c r="F7" s="210" t="s">
        <v>126</v>
      </c>
      <c r="G7" s="200"/>
      <c r="H7" s="200"/>
      <c r="I7" s="76" t="s">
        <v>29</v>
      </c>
      <c r="J7" s="76">
        <v>900</v>
      </c>
    </row>
    <row r="8" spans="2:11" x14ac:dyDescent="0.2">
      <c r="B8" s="210">
        <v>590043726</v>
      </c>
      <c r="C8" s="211">
        <v>43801</v>
      </c>
      <c r="D8" s="210" t="s">
        <v>34</v>
      </c>
      <c r="E8" s="210">
        <v>150</v>
      </c>
      <c r="F8" s="210" t="s">
        <v>126</v>
      </c>
      <c r="I8" s="76" t="s">
        <v>28</v>
      </c>
      <c r="J8" s="76">
        <v>800</v>
      </c>
    </row>
    <row r="9" spans="2:11" x14ac:dyDescent="0.2">
      <c r="B9" s="210">
        <v>590043726</v>
      </c>
      <c r="C9" s="211">
        <v>43801</v>
      </c>
      <c r="D9" s="210" t="s">
        <v>35</v>
      </c>
      <c r="E9" s="210">
        <v>250</v>
      </c>
      <c r="F9" s="210" t="s">
        <v>126</v>
      </c>
      <c r="I9" s="76" t="s">
        <v>31</v>
      </c>
      <c r="J9" s="76">
        <v>750</v>
      </c>
    </row>
    <row r="10" spans="2:11" x14ac:dyDescent="0.2">
      <c r="B10" s="215">
        <v>590043728</v>
      </c>
      <c r="C10" s="216">
        <v>43801</v>
      </c>
      <c r="D10" s="215" t="s">
        <v>37</v>
      </c>
      <c r="E10" s="215">
        <v>1000</v>
      </c>
      <c r="F10" s="215" t="s">
        <v>127</v>
      </c>
      <c r="I10" s="76" t="s">
        <v>32</v>
      </c>
      <c r="J10" s="76">
        <v>2100</v>
      </c>
    </row>
    <row r="11" spans="2:11" x14ac:dyDescent="0.2">
      <c r="B11" s="215">
        <v>590043728</v>
      </c>
      <c r="C11" s="216">
        <v>43801</v>
      </c>
      <c r="D11" s="215" t="s">
        <v>42</v>
      </c>
      <c r="E11" s="215">
        <v>300</v>
      </c>
      <c r="F11" s="215" t="s">
        <v>127</v>
      </c>
      <c r="H11" s="208"/>
      <c r="I11" s="76" t="s">
        <v>33</v>
      </c>
      <c r="J11" s="76">
        <v>3000</v>
      </c>
    </row>
    <row r="12" spans="2:11" x14ac:dyDescent="0.2">
      <c r="B12" s="215">
        <v>590043728</v>
      </c>
      <c r="C12" s="216">
        <v>43801</v>
      </c>
      <c r="D12" s="215" t="s">
        <v>29</v>
      </c>
      <c r="E12" s="215">
        <v>400</v>
      </c>
      <c r="F12" s="215" t="s">
        <v>127</v>
      </c>
      <c r="I12" s="76" t="s">
        <v>34</v>
      </c>
      <c r="J12" s="76">
        <v>1600</v>
      </c>
      <c r="K12" s="199" t="s">
        <v>132</v>
      </c>
    </row>
    <row r="13" spans="2:11" x14ac:dyDescent="0.2">
      <c r="B13" s="215">
        <v>590043728</v>
      </c>
      <c r="C13" s="216">
        <v>43801</v>
      </c>
      <c r="D13" s="215" t="s">
        <v>32</v>
      </c>
      <c r="E13" s="215">
        <v>200</v>
      </c>
      <c r="F13" s="215" t="s">
        <v>127</v>
      </c>
      <c r="I13" s="76" t="s">
        <v>35</v>
      </c>
      <c r="J13" s="76">
        <v>1100</v>
      </c>
    </row>
    <row r="14" spans="2:11" x14ac:dyDescent="0.2">
      <c r="B14" s="215">
        <v>590043728</v>
      </c>
      <c r="C14" s="216">
        <v>43801</v>
      </c>
      <c r="D14" s="215" t="s">
        <v>38</v>
      </c>
      <c r="E14" s="215">
        <v>1000</v>
      </c>
      <c r="F14" s="215" t="s">
        <v>127</v>
      </c>
      <c r="I14" s="76" t="s">
        <v>90</v>
      </c>
      <c r="J14" s="76">
        <v>800</v>
      </c>
    </row>
    <row r="15" spans="2:11" x14ac:dyDescent="0.2">
      <c r="B15" s="215">
        <v>590043728</v>
      </c>
      <c r="C15" s="216">
        <v>43801</v>
      </c>
      <c r="D15" s="215" t="s">
        <v>31</v>
      </c>
      <c r="E15" s="215">
        <v>350</v>
      </c>
      <c r="F15" s="215" t="s">
        <v>127</v>
      </c>
      <c r="I15" s="76" t="s">
        <v>37</v>
      </c>
      <c r="J15" s="76">
        <v>3600</v>
      </c>
    </row>
    <row r="16" spans="2:11" x14ac:dyDescent="0.2">
      <c r="B16" s="215">
        <v>590043728</v>
      </c>
      <c r="C16" s="216">
        <v>43801</v>
      </c>
      <c r="D16" s="215" t="s">
        <v>35</v>
      </c>
      <c r="E16" s="215">
        <v>200</v>
      </c>
      <c r="F16" s="215" t="s">
        <v>127</v>
      </c>
      <c r="I16" s="76" t="s">
        <v>38</v>
      </c>
      <c r="J16" s="76">
        <v>4300</v>
      </c>
    </row>
    <row r="17" spans="2:11" x14ac:dyDescent="0.2">
      <c r="B17" s="215">
        <v>590043728</v>
      </c>
      <c r="C17" s="216">
        <v>43801</v>
      </c>
      <c r="D17" s="215" t="s">
        <v>34</v>
      </c>
      <c r="E17" s="215">
        <v>100</v>
      </c>
      <c r="F17" s="215" t="s">
        <v>127</v>
      </c>
      <c r="I17" s="76" t="s">
        <v>39</v>
      </c>
      <c r="J17" s="76">
        <v>800</v>
      </c>
    </row>
    <row r="18" spans="2:11" x14ac:dyDescent="0.2">
      <c r="B18" s="210">
        <v>590043760</v>
      </c>
      <c r="C18" s="211">
        <v>43808</v>
      </c>
      <c r="D18" s="210" t="s">
        <v>33</v>
      </c>
      <c r="E18" s="210">
        <v>1000</v>
      </c>
      <c r="F18" s="210" t="s">
        <v>128</v>
      </c>
      <c r="I18" s="76" t="s">
        <v>42</v>
      </c>
      <c r="J18" s="76">
        <v>300</v>
      </c>
      <c r="K18" s="199" t="s">
        <v>131</v>
      </c>
    </row>
    <row r="19" spans="2:11" x14ac:dyDescent="0.2">
      <c r="B19" s="210">
        <v>590043760</v>
      </c>
      <c r="C19" s="211">
        <v>43808</v>
      </c>
      <c r="D19" s="210" t="s">
        <v>34</v>
      </c>
      <c r="E19" s="210">
        <v>1000</v>
      </c>
      <c r="F19" s="210" t="s">
        <v>128</v>
      </c>
      <c r="I19" s="76" t="s">
        <v>43</v>
      </c>
      <c r="J19" s="76">
        <v>200</v>
      </c>
    </row>
    <row r="20" spans="2:11" x14ac:dyDescent="0.2">
      <c r="B20" s="210">
        <v>590043760</v>
      </c>
      <c r="C20" s="211">
        <v>43808</v>
      </c>
      <c r="D20" s="210" t="s">
        <v>39</v>
      </c>
      <c r="E20" s="210">
        <v>800</v>
      </c>
      <c r="F20" s="210" t="s">
        <v>128</v>
      </c>
      <c r="I20" s="76" t="s">
        <v>24</v>
      </c>
      <c r="J20" s="76">
        <v>20250</v>
      </c>
    </row>
    <row r="21" spans="2:11" x14ac:dyDescent="0.2">
      <c r="B21" s="210">
        <v>590043760</v>
      </c>
      <c r="C21" s="211">
        <v>43808</v>
      </c>
      <c r="D21" s="210" t="s">
        <v>37</v>
      </c>
      <c r="E21" s="210">
        <v>700</v>
      </c>
      <c r="F21" s="210" t="s">
        <v>128</v>
      </c>
      <c r="I21"/>
      <c r="J21"/>
    </row>
    <row r="22" spans="2:11" x14ac:dyDescent="0.2">
      <c r="B22" s="210">
        <v>590043760</v>
      </c>
      <c r="C22" s="211">
        <v>43808</v>
      </c>
      <c r="D22" s="210" t="s">
        <v>90</v>
      </c>
      <c r="E22" s="210">
        <v>800</v>
      </c>
      <c r="F22" s="210" t="s">
        <v>128</v>
      </c>
      <c r="H22" s="208"/>
      <c r="I22" s="199"/>
      <c r="J22" s="199"/>
    </row>
    <row r="23" spans="2:11" x14ac:dyDescent="0.2">
      <c r="B23" s="210">
        <v>590043760</v>
      </c>
      <c r="C23" s="211">
        <v>43808</v>
      </c>
      <c r="D23" s="210" t="s">
        <v>43</v>
      </c>
      <c r="E23" s="210">
        <v>200</v>
      </c>
      <c r="F23" s="210" t="s">
        <v>128</v>
      </c>
      <c r="I23" s="199"/>
      <c r="J23" s="199"/>
    </row>
    <row r="24" spans="2:11" x14ac:dyDescent="0.2">
      <c r="B24" s="210">
        <v>590043760</v>
      </c>
      <c r="C24" s="211">
        <v>43808</v>
      </c>
      <c r="D24" s="210" t="s">
        <v>28</v>
      </c>
      <c r="E24" s="210">
        <v>400</v>
      </c>
      <c r="F24" s="210" t="s">
        <v>128</v>
      </c>
    </row>
    <row r="25" spans="2:11" x14ac:dyDescent="0.2">
      <c r="B25" s="210">
        <v>590043760</v>
      </c>
      <c r="C25" s="211">
        <v>43808</v>
      </c>
      <c r="D25" s="210" t="s">
        <v>35</v>
      </c>
      <c r="E25" s="210">
        <v>250</v>
      </c>
      <c r="F25" s="210" t="s">
        <v>128</v>
      </c>
    </row>
    <row r="26" spans="2:11" x14ac:dyDescent="0.2">
      <c r="B26" s="215">
        <v>590043777</v>
      </c>
      <c r="C26" s="216">
        <v>43815</v>
      </c>
      <c r="D26" s="215" t="s">
        <v>32</v>
      </c>
      <c r="E26" s="215">
        <v>600</v>
      </c>
      <c r="F26" s="286" t="s">
        <v>129</v>
      </c>
    </row>
    <row r="27" spans="2:11" x14ac:dyDescent="0.2">
      <c r="B27" s="215">
        <v>590043777</v>
      </c>
      <c r="C27" s="216">
        <v>43815</v>
      </c>
      <c r="D27" s="215" t="s">
        <v>37</v>
      </c>
      <c r="E27" s="215">
        <v>1200</v>
      </c>
      <c r="F27" s="286" t="s">
        <v>129</v>
      </c>
    </row>
    <row r="28" spans="2:11" x14ac:dyDescent="0.2">
      <c r="B28" s="215">
        <v>590043777</v>
      </c>
      <c r="C28" s="216">
        <v>43815</v>
      </c>
      <c r="D28" s="215" t="s">
        <v>34</v>
      </c>
      <c r="E28" s="215">
        <v>350</v>
      </c>
      <c r="F28" s="286" t="s">
        <v>129</v>
      </c>
    </row>
    <row r="29" spans="2:11" x14ac:dyDescent="0.2">
      <c r="B29" s="215">
        <v>590043777</v>
      </c>
      <c r="C29" s="216">
        <v>43815</v>
      </c>
      <c r="D29" s="215" t="s">
        <v>38</v>
      </c>
      <c r="E29" s="215">
        <v>800</v>
      </c>
      <c r="F29" s="286" t="s">
        <v>129</v>
      </c>
    </row>
    <row r="30" spans="2:11" x14ac:dyDescent="0.2">
      <c r="B30" s="215">
        <v>590043777</v>
      </c>
      <c r="C30" s="216">
        <v>43815</v>
      </c>
      <c r="D30" s="215" t="s">
        <v>35</v>
      </c>
      <c r="E30" s="215">
        <v>200</v>
      </c>
      <c r="F30" s="286" t="s">
        <v>129</v>
      </c>
    </row>
    <row r="31" spans="2:11" x14ac:dyDescent="0.2">
      <c r="B31" s="210">
        <v>590043828</v>
      </c>
      <c r="C31" s="211">
        <v>43817</v>
      </c>
      <c r="D31" s="210" t="s">
        <v>29</v>
      </c>
      <c r="E31" s="210">
        <v>500</v>
      </c>
      <c r="F31" s="209" t="s">
        <v>133</v>
      </c>
    </row>
    <row r="32" spans="2:11" x14ac:dyDescent="0.2">
      <c r="B32" s="210">
        <v>590043828</v>
      </c>
      <c r="C32" s="211">
        <v>43817</v>
      </c>
      <c r="D32" s="210" t="s">
        <v>31</v>
      </c>
      <c r="E32" s="210">
        <v>400</v>
      </c>
      <c r="F32" s="209" t="s">
        <v>133</v>
      </c>
    </row>
    <row r="33" spans="2:8" x14ac:dyDescent="0.2">
      <c r="B33" s="210">
        <v>590043828</v>
      </c>
      <c r="C33" s="211">
        <v>43817</v>
      </c>
      <c r="D33" s="210" t="s">
        <v>32</v>
      </c>
      <c r="E33" s="210">
        <v>500</v>
      </c>
      <c r="F33" s="209" t="s">
        <v>133</v>
      </c>
      <c r="H33" s="208"/>
    </row>
    <row r="34" spans="2:8" x14ac:dyDescent="0.2">
      <c r="B34" s="210">
        <v>590043828</v>
      </c>
      <c r="C34" s="211">
        <v>43817</v>
      </c>
      <c r="D34" s="206" t="s">
        <v>33</v>
      </c>
      <c r="E34" s="205">
        <v>1000</v>
      </c>
      <c r="F34" s="209" t="s">
        <v>133</v>
      </c>
    </row>
    <row r="35" spans="2:8" x14ac:dyDescent="0.2">
      <c r="B35" s="210">
        <v>590043828</v>
      </c>
      <c r="C35" s="211">
        <v>43817</v>
      </c>
      <c r="D35" s="206" t="s">
        <v>35</v>
      </c>
      <c r="E35" s="205">
        <v>200</v>
      </c>
      <c r="F35" s="209" t="s">
        <v>133</v>
      </c>
    </row>
    <row r="36" spans="2:8" x14ac:dyDescent="0.2">
      <c r="B36" s="210">
        <v>590043828</v>
      </c>
      <c r="C36" s="211">
        <v>43817</v>
      </c>
      <c r="D36" s="206" t="s">
        <v>37</v>
      </c>
      <c r="E36" s="205">
        <v>700</v>
      </c>
      <c r="F36" s="209" t="s">
        <v>133</v>
      </c>
    </row>
    <row r="37" spans="2:8" x14ac:dyDescent="0.2">
      <c r="B37" s="210">
        <v>590043828</v>
      </c>
      <c r="C37" s="211">
        <v>43817</v>
      </c>
      <c r="D37" s="206" t="s">
        <v>38</v>
      </c>
      <c r="E37" s="205">
        <v>1500</v>
      </c>
      <c r="F37" s="209" t="s">
        <v>133</v>
      </c>
    </row>
    <row r="38" spans="2:8" x14ac:dyDescent="0.2">
      <c r="B38" s="210">
        <v>590043828</v>
      </c>
      <c r="C38" s="211">
        <v>43817</v>
      </c>
      <c r="D38" s="206" t="s">
        <v>28</v>
      </c>
      <c r="E38" s="205">
        <v>200</v>
      </c>
      <c r="F38" s="209" t="s">
        <v>133</v>
      </c>
    </row>
    <row r="39" spans="2:8" x14ac:dyDescent="0.2">
      <c r="B39" s="205"/>
      <c r="C39" s="207"/>
      <c r="D39" s="206"/>
      <c r="E39" s="205"/>
      <c r="F39" s="204"/>
    </row>
    <row r="42" spans="2:8" x14ac:dyDescent="0.2">
      <c r="C42" s="203"/>
    </row>
    <row r="43" spans="2:8" x14ac:dyDescent="0.2">
      <c r="C43" s="203"/>
    </row>
    <row r="47" spans="2:8" x14ac:dyDescent="0.2">
      <c r="B47" s="199" t="s">
        <v>29</v>
      </c>
    </row>
    <row r="48" spans="2:8" x14ac:dyDescent="0.2">
      <c r="B48" s="199" t="s">
        <v>30</v>
      </c>
    </row>
    <row r="49" spans="2:2" x14ac:dyDescent="0.2">
      <c r="B49" s="199" t="s">
        <v>28</v>
      </c>
    </row>
    <row r="50" spans="2:2" x14ac:dyDescent="0.2">
      <c r="B50" s="199" t="s">
        <v>31</v>
      </c>
    </row>
    <row r="51" spans="2:2" x14ac:dyDescent="0.2">
      <c r="B51" s="199" t="s">
        <v>32</v>
      </c>
    </row>
    <row r="52" spans="2:2" x14ac:dyDescent="0.2">
      <c r="B52" s="199" t="s">
        <v>33</v>
      </c>
    </row>
    <row r="53" spans="2:2" x14ac:dyDescent="0.2">
      <c r="B53" s="199" t="s">
        <v>34</v>
      </c>
    </row>
    <row r="54" spans="2:2" x14ac:dyDescent="0.2">
      <c r="B54" s="199" t="s">
        <v>35</v>
      </c>
    </row>
    <row r="55" spans="2:2" x14ac:dyDescent="0.2">
      <c r="B55" s="199" t="s">
        <v>36</v>
      </c>
    </row>
    <row r="56" spans="2:2" x14ac:dyDescent="0.2">
      <c r="B56" s="199" t="s">
        <v>37</v>
      </c>
    </row>
    <row r="57" spans="2:2" x14ac:dyDescent="0.2">
      <c r="B57" s="199" t="s">
        <v>38</v>
      </c>
    </row>
    <row r="58" spans="2:2" x14ac:dyDescent="0.2">
      <c r="B58" s="199" t="s">
        <v>39</v>
      </c>
    </row>
    <row r="59" spans="2:2" x14ac:dyDescent="0.2">
      <c r="B59" s="199" t="s">
        <v>40</v>
      </c>
    </row>
    <row r="60" spans="2:2" x14ac:dyDescent="0.2">
      <c r="B60" s="199" t="s">
        <v>41</v>
      </c>
    </row>
    <row r="61" spans="2:2" x14ac:dyDescent="0.2">
      <c r="B61" s="200" t="s">
        <v>70</v>
      </c>
    </row>
    <row r="62" spans="2:2" x14ac:dyDescent="0.2">
      <c r="B62" s="199" t="s">
        <v>42</v>
      </c>
    </row>
    <row r="63" spans="2:2" x14ac:dyDescent="0.2">
      <c r="B63" s="199" t="s">
        <v>43</v>
      </c>
    </row>
    <row r="64" spans="2:2" x14ac:dyDescent="0.2">
      <c r="B64" s="199" t="s">
        <v>44</v>
      </c>
    </row>
    <row r="65" spans="2:2" x14ac:dyDescent="0.2">
      <c r="B65" s="94" t="s">
        <v>71</v>
      </c>
    </row>
    <row r="66" spans="2:2" x14ac:dyDescent="0.2">
      <c r="B66" s="202" t="s">
        <v>76</v>
      </c>
    </row>
    <row r="67" spans="2:2" x14ac:dyDescent="0.2">
      <c r="B67" s="202" t="s">
        <v>90</v>
      </c>
    </row>
  </sheetData>
  <autoFilter ref="B3:F37" xr:uid="{00000000-0009-0000-0000-00000F000000}"/>
  <dataValidations count="3">
    <dataValidation type="list" allowBlank="1" showInputMessage="1" showErrorMessage="1" sqref="D4:D39" xr:uid="{00000000-0002-0000-0F00-000000000000}">
      <formula1>$B$47:$B$69</formula1>
    </dataValidation>
    <dataValidation type="list" allowBlank="1" showInputMessage="1" showErrorMessage="1" sqref="D42:D47" xr:uid="{00000000-0002-0000-0F00-000001000000}">
      <formula1>$B$47:$B$64</formula1>
    </dataValidation>
    <dataValidation type="list" allowBlank="1" showInputMessage="1" showErrorMessage="1" sqref="D40" xr:uid="{00000000-0002-0000-0F00-000002000000}">
      <formula1>$B$47:$B$65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 filterMode="1">
    <pageSetUpPr fitToPage="1"/>
  </sheetPr>
  <dimension ref="A2:S94"/>
  <sheetViews>
    <sheetView showGridLines="0" topLeftCell="A13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1.140625" style="199" customWidth="1"/>
    <col min="11" max="11" width="19" style="199" bestFit="1" customWidth="1"/>
    <col min="12" max="12" width="12.7109375" style="199" bestFit="1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130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0.100000000000001" customHeight="1" x14ac:dyDescent="0.2">
      <c r="A8" s="294" t="s">
        <v>29</v>
      </c>
      <c r="B8" s="271">
        <v>1</v>
      </c>
      <c r="C8" s="273" t="s">
        <v>46</v>
      </c>
      <c r="D8" s="288">
        <f>VLOOKUP(C8,$A$73:$B$92,2,FALSE)</f>
        <v>2.76</v>
      </c>
      <c r="E8" s="273">
        <f>IFERROR(VLOOKUP(A8,$J$11:$K$31,2,FALSE),0)</f>
        <v>600</v>
      </c>
      <c r="F8" s="271" t="s">
        <v>12</v>
      </c>
      <c r="G8" s="141">
        <f t="shared" ref="G8:G28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28" si="1">VLOOKUP(C9,$A$73:$B$102,2,FALSE)</f>
        <v>2</v>
      </c>
      <c r="E9" s="273">
        <f t="shared" ref="E9:E28" si="2">IFERROR(VLOOKUP(A9,$J$11:$K$31,2,FALSE),0)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28" si="3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0.100000000000001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 t="shared" si="2"/>
        <v>1</v>
      </c>
      <c r="F10" s="273" t="s">
        <v>155</v>
      </c>
      <c r="G10" s="146">
        <f>E10*200*D10</f>
        <v>646</v>
      </c>
      <c r="J10" s="287" t="s">
        <v>23</v>
      </c>
      <c r="K10" s="63" t="s">
        <v>154</v>
      </c>
      <c r="M10" s="297">
        <v>50001313</v>
      </c>
      <c r="N10" s="299">
        <f t="shared" si="3"/>
        <v>1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0.100000000000001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750</v>
      </c>
      <c r="F11" s="273" t="s">
        <v>12</v>
      </c>
      <c r="G11" s="146">
        <f t="shared" si="0"/>
        <v>1380</v>
      </c>
      <c r="J11" s="63" t="s">
        <v>37</v>
      </c>
      <c r="K11" s="63">
        <v>3800</v>
      </c>
      <c r="L11" s="292"/>
      <c r="M11" s="237">
        <v>50001439</v>
      </c>
      <c r="N11" s="299">
        <f t="shared" si="3"/>
        <v>750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0.100000000000001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800</v>
      </c>
      <c r="F12" s="273" t="s">
        <v>12</v>
      </c>
      <c r="G12" s="146">
        <f t="shared" si="0"/>
        <v>2544</v>
      </c>
      <c r="J12" s="63" t="s">
        <v>33</v>
      </c>
      <c r="K12" s="63">
        <v>2800</v>
      </c>
      <c r="L12" s="292"/>
      <c r="M12" s="237">
        <v>50003065</v>
      </c>
      <c r="N12" s="299">
        <f t="shared" si="3"/>
        <v>800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0.100000000000001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2800</v>
      </c>
      <c r="F13" s="273" t="s">
        <v>12</v>
      </c>
      <c r="G13" s="146">
        <f t="shared" si="0"/>
        <v>6664</v>
      </c>
      <c r="J13" s="63" t="s">
        <v>29</v>
      </c>
      <c r="K13" s="63">
        <v>600</v>
      </c>
      <c r="L13" s="292"/>
      <c r="M13" s="237">
        <v>50003076</v>
      </c>
      <c r="N13" s="299">
        <f t="shared" si="3"/>
        <v>2800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0</v>
      </c>
      <c r="F14" s="273" t="s">
        <v>12</v>
      </c>
      <c r="G14" s="146">
        <f t="shared" si="0"/>
        <v>0</v>
      </c>
      <c r="J14" s="63" t="s">
        <v>35</v>
      </c>
      <c r="K14" s="63">
        <v>1050</v>
      </c>
      <c r="L14" s="292"/>
      <c r="M14" s="237">
        <v>50003460</v>
      </c>
      <c r="N14" s="299">
        <f t="shared" si="3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0.100000000000001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1050</v>
      </c>
      <c r="F15" s="272" t="s">
        <v>12</v>
      </c>
      <c r="G15" s="146">
        <f t="shared" si="0"/>
        <v>6279</v>
      </c>
      <c r="J15" s="63" t="s">
        <v>38</v>
      </c>
      <c r="K15" s="63">
        <v>4100</v>
      </c>
      <c r="L15" s="292"/>
      <c r="M15" s="237">
        <v>50003499</v>
      </c>
      <c r="N15" s="299">
        <f t="shared" si="3"/>
        <v>1050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J16" s="63" t="s">
        <v>39</v>
      </c>
      <c r="K16" s="63">
        <v>1800</v>
      </c>
      <c r="L16" s="292"/>
      <c r="M16" s="299">
        <v>50004826</v>
      </c>
      <c r="N16" s="299">
        <f t="shared" si="3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700</v>
      </c>
      <c r="F17" s="272" t="s">
        <v>12</v>
      </c>
      <c r="G17" s="146">
        <f t="shared" si="0"/>
        <v>3290</v>
      </c>
      <c r="J17" s="63" t="s">
        <v>42</v>
      </c>
      <c r="K17" s="63">
        <v>200</v>
      </c>
      <c r="L17" s="292"/>
      <c r="M17" s="299">
        <v>50003889</v>
      </c>
      <c r="N17" s="299">
        <f t="shared" si="3"/>
        <v>700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0.100000000000001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3800</v>
      </c>
      <c r="F18" s="272" t="s">
        <v>12</v>
      </c>
      <c r="G18" s="146">
        <f t="shared" si="0"/>
        <v>8170</v>
      </c>
      <c r="J18" s="63" t="s">
        <v>28</v>
      </c>
      <c r="K18" s="63">
        <v>1</v>
      </c>
      <c r="L18" s="292"/>
      <c r="M18" s="237">
        <v>50004144</v>
      </c>
      <c r="N18" s="299">
        <f t="shared" si="3"/>
        <v>3800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0.100000000000001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4100</v>
      </c>
      <c r="F19" s="272" t="s">
        <v>12</v>
      </c>
      <c r="G19" s="146">
        <f t="shared" si="0"/>
        <v>9881</v>
      </c>
      <c r="J19" s="63" t="s">
        <v>31</v>
      </c>
      <c r="K19" s="63">
        <v>750</v>
      </c>
      <c r="L19" s="292"/>
      <c r="M19" s="237">
        <v>50004171</v>
      </c>
      <c r="N19" s="299">
        <f t="shared" si="3"/>
        <v>4100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0.100000000000001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1800</v>
      </c>
      <c r="F20" s="272" t="s">
        <v>12</v>
      </c>
      <c r="G20" s="146">
        <f t="shared" si="0"/>
        <v>5094</v>
      </c>
      <c r="J20" s="63" t="s">
        <v>32</v>
      </c>
      <c r="K20" s="63">
        <v>800</v>
      </c>
      <c r="L20" s="292"/>
      <c r="M20" s="237">
        <v>50004198</v>
      </c>
      <c r="N20" s="299">
        <f t="shared" si="3"/>
        <v>1800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J21" s="63" t="s">
        <v>90</v>
      </c>
      <c r="K21" s="63">
        <v>1000</v>
      </c>
      <c r="M21" s="301">
        <v>50004212</v>
      </c>
      <c r="N21" s="299">
        <f t="shared" si="3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J22" s="63" t="s">
        <v>27</v>
      </c>
      <c r="K22" s="63"/>
      <c r="M22" s="299">
        <v>50004370</v>
      </c>
      <c r="N22" s="299">
        <f t="shared" si="3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0</v>
      </c>
      <c r="F23" s="272" t="s">
        <v>12</v>
      </c>
      <c r="G23" s="146">
        <f t="shared" si="0"/>
        <v>0</v>
      </c>
      <c r="J23" s="63" t="s">
        <v>149</v>
      </c>
      <c r="K23" s="63">
        <v>1400</v>
      </c>
      <c r="M23" s="301">
        <v>50004563</v>
      </c>
      <c r="N23" s="299">
        <f t="shared" si="3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0.100000000000001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200</v>
      </c>
      <c r="F24" s="272" t="s">
        <v>12</v>
      </c>
      <c r="G24" s="146">
        <f t="shared" si="0"/>
        <v>877.99999999999989</v>
      </c>
      <c r="J24" s="63" t="s">
        <v>36</v>
      </c>
      <c r="K24" s="63">
        <v>700</v>
      </c>
      <c r="M24" s="237">
        <v>50006226</v>
      </c>
      <c r="N24" s="299">
        <f t="shared" si="3"/>
        <v>200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0.100000000000001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0</v>
      </c>
      <c r="F25" s="272" t="s">
        <v>12</v>
      </c>
      <c r="G25" s="146">
        <f t="shared" si="0"/>
        <v>0</v>
      </c>
      <c r="J25" s="63" t="s">
        <v>24</v>
      </c>
      <c r="K25" s="63">
        <v>19001</v>
      </c>
      <c r="M25" s="237">
        <v>50006423</v>
      </c>
      <c r="N25" s="299">
        <f t="shared" si="3"/>
        <v>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3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3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305">
        <f t="shared" si="2"/>
        <v>1000</v>
      </c>
      <c r="F28" s="307" t="s">
        <v>12</v>
      </c>
      <c r="G28" s="308">
        <f t="shared" si="0"/>
        <v>4400</v>
      </c>
      <c r="M28" s="237">
        <v>50003895</v>
      </c>
      <c r="N28" s="299">
        <f t="shared" si="3"/>
        <v>1000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0.100000000000001" customHeight="1" x14ac:dyDescent="0.2">
      <c r="A29" s="294" t="s">
        <v>149</v>
      </c>
      <c r="B29" s="205">
        <v>20</v>
      </c>
      <c r="C29" s="304" t="s">
        <v>152</v>
      </c>
      <c r="D29" s="303">
        <f t="shared" ref="D29" si="4">VLOOKUP(C29,$A$73:$B$102,2,FALSE)</f>
        <v>5.53</v>
      </c>
      <c r="E29" s="304">
        <f t="shared" ref="E29" si="5">IFERROR(VLOOKUP(A29,$J$11:$K$31,2,FALSE),0)</f>
        <v>1400</v>
      </c>
      <c r="F29" s="259" t="s">
        <v>12</v>
      </c>
      <c r="G29" s="160">
        <f t="shared" ref="G29" si="6">+D29*E29</f>
        <v>7742</v>
      </c>
      <c r="M29" s="199">
        <v>50007459</v>
      </c>
      <c r="N29" s="299">
        <f t="shared" ref="N29" si="7">E29</f>
        <v>1400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ht="15" customHeight="1" x14ac:dyDescent="0.2">
      <c r="A30" s="261"/>
      <c r="B30" s="200"/>
      <c r="C30" s="237"/>
      <c r="D30" s="260"/>
      <c r="E30" s="285">
        <f>SUM(E8:E28)</f>
        <v>17601</v>
      </c>
      <c r="F30" s="259"/>
      <c r="G30" s="160"/>
      <c r="P30" s="297"/>
      <c r="Q30" s="297"/>
      <c r="R30" s="297"/>
      <c r="S30" s="297"/>
    </row>
    <row r="31" spans="1:19" ht="26.1" customHeight="1" x14ac:dyDescent="0.2">
      <c r="B31" s="202"/>
      <c r="C31" s="257"/>
      <c r="D31" s="523" t="s">
        <v>11</v>
      </c>
      <c r="E31" s="523"/>
      <c r="F31" s="523"/>
      <c r="G31" s="49">
        <f>SUM(G8:G30)</f>
        <v>58624</v>
      </c>
      <c r="P31" s="297"/>
      <c r="Q31" s="297"/>
      <c r="R31" s="297"/>
      <c r="S31" s="297"/>
    </row>
    <row r="32" spans="1:19" ht="20.100000000000001" customHeight="1" x14ac:dyDescent="0.2">
      <c r="B32" s="202"/>
      <c r="C32" s="257"/>
      <c r="D32" s="201"/>
      <c r="E32" s="163"/>
      <c r="F32" s="201"/>
      <c r="G32" s="164"/>
      <c r="P32" s="297"/>
      <c r="Q32" s="297"/>
      <c r="R32" s="297"/>
      <c r="S32" s="297"/>
    </row>
    <row r="33" spans="1:19" ht="26.1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26.1" customHeight="1" x14ac:dyDescent="0.2">
      <c r="B34" s="255"/>
      <c r="C34" s="254" t="s">
        <v>64</v>
      </c>
      <c r="D34" s="253">
        <v>247333.77581853495</v>
      </c>
      <c r="E34" s="167">
        <v>1</v>
      </c>
      <c r="F34" s="205" t="s">
        <v>10</v>
      </c>
      <c r="G34" s="252">
        <f>D34*E34</f>
        <v>247333.77581853495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26.1" customHeight="1" x14ac:dyDescent="0.25">
      <c r="A35" s="199"/>
      <c r="B35" s="251"/>
      <c r="C35" s="250"/>
      <c r="D35" s="249"/>
      <c r="E35" s="12"/>
      <c r="F35" s="249"/>
      <c r="G35" s="13"/>
    </row>
    <row r="36" spans="1:19" s="237" customFormat="1" ht="26.1" customHeight="1" x14ac:dyDescent="0.2">
      <c r="B36" s="508" t="s">
        <v>14</v>
      </c>
      <c r="C36" s="508"/>
      <c r="D36" s="508"/>
      <c r="E36" s="508"/>
      <c r="F36" s="247" t="s">
        <v>8</v>
      </c>
      <c r="G36" s="246">
        <f>G31+G33</f>
        <v>60566</v>
      </c>
      <c r="I36" s="244"/>
    </row>
    <row r="37" spans="1:19" ht="26.1" customHeight="1" x14ac:dyDescent="0.2">
      <c r="A37" s="237"/>
      <c r="B37" s="508" t="s">
        <v>15</v>
      </c>
      <c r="C37" s="508"/>
      <c r="D37" s="508"/>
      <c r="E37" s="508"/>
      <c r="F37" s="243" t="s">
        <v>9</v>
      </c>
      <c r="G37" s="242">
        <f>G34</f>
        <v>247333.77581853495</v>
      </c>
    </row>
    <row r="38" spans="1:19" ht="17.100000000000001" customHeight="1" x14ac:dyDescent="0.2">
      <c r="B38" s="241"/>
      <c r="C38" s="240"/>
      <c r="D38" s="240"/>
      <c r="E38" s="240"/>
      <c r="F38" s="239"/>
      <c r="G38" s="238"/>
    </row>
    <row r="39" spans="1:19" ht="17.100000000000001" customHeight="1" x14ac:dyDescent="0.2">
      <c r="B39" s="234"/>
      <c r="C39" s="237"/>
      <c r="D39" s="237"/>
      <c r="E39" s="237"/>
      <c r="G39" s="236"/>
    </row>
    <row r="40" spans="1:19" ht="17.100000000000001" customHeight="1" x14ac:dyDescent="0.2">
      <c r="B40" s="234"/>
      <c r="C40" s="237"/>
      <c r="D40" s="237"/>
      <c r="E40" s="237"/>
      <c r="G40" s="236"/>
    </row>
    <row r="41" spans="1:19" ht="17.100000000000001" customHeight="1" x14ac:dyDescent="0.2">
      <c r="B41" s="234"/>
      <c r="C41" s="237"/>
      <c r="D41" s="237"/>
      <c r="E41" s="237"/>
      <c r="G41" s="236"/>
      <c r="S41" s="309"/>
    </row>
    <row r="42" spans="1:19" ht="18" customHeight="1" x14ac:dyDescent="0.2">
      <c r="B42" s="234"/>
      <c r="C42" s="237"/>
      <c r="D42" s="237"/>
      <c r="E42" s="237"/>
      <c r="G42" s="236"/>
      <c r="S42" s="309"/>
    </row>
    <row r="43" spans="1:19" ht="18" customHeight="1" x14ac:dyDescent="0.2">
      <c r="B43" s="234"/>
      <c r="D43" s="225"/>
      <c r="E43" s="225"/>
      <c r="F43" s="225"/>
      <c r="G43" s="235"/>
    </row>
    <row r="44" spans="1:19" ht="18" customHeight="1" x14ac:dyDescent="0.2">
      <c r="B44" s="234"/>
      <c r="D44" s="225"/>
      <c r="F44" s="225"/>
      <c r="G44" s="235"/>
      <c r="S44" s="309"/>
    </row>
    <row r="45" spans="1:19" ht="15" customHeight="1" x14ac:dyDescent="0.2">
      <c r="B45" s="234"/>
      <c r="C45" s="233" t="s">
        <v>16</v>
      </c>
      <c r="D45" s="232"/>
      <c r="E45" s="509" t="s">
        <v>17</v>
      </c>
      <c r="F45" s="509"/>
      <c r="G45" s="510"/>
      <c r="H45" s="231"/>
      <c r="S45" s="309"/>
    </row>
    <row r="46" spans="1:19" ht="15.75" x14ac:dyDescent="0.25">
      <c r="B46" s="230"/>
      <c r="C46" s="229" t="s">
        <v>69</v>
      </c>
      <c r="D46" s="228"/>
      <c r="E46" s="227" t="s">
        <v>13</v>
      </c>
      <c r="F46" s="227"/>
      <c r="G46" s="226"/>
      <c r="H46" s="225"/>
      <c r="S46" s="309"/>
    </row>
    <row r="47" spans="1:19" x14ac:dyDescent="0.2">
      <c r="B47" s="224"/>
      <c r="C47" s="223"/>
      <c r="D47" s="223"/>
      <c r="E47" s="222"/>
      <c r="F47" s="222"/>
      <c r="G47" s="221"/>
      <c r="S47" s="309"/>
    </row>
    <row r="48" spans="1:19" ht="21.95" customHeight="1" x14ac:dyDescent="0.2"/>
    <row r="49" spans="19:19" ht="21.95" customHeight="1" x14ac:dyDescent="0.2">
      <c r="S49" s="309"/>
    </row>
    <row r="50" spans="19:19" ht="21.95" customHeight="1" x14ac:dyDescent="0.2"/>
    <row r="51" spans="19:19" ht="7.5" customHeight="1" x14ac:dyDescent="0.2"/>
    <row r="55" spans="19:19" ht="21.95" customHeight="1" x14ac:dyDescent="0.2"/>
    <row r="56" spans="19:19" ht="21.95" customHeight="1" x14ac:dyDescent="0.2"/>
    <row r="57" spans="19:19" ht="21.95" customHeight="1" x14ac:dyDescent="0.2"/>
    <row r="58" spans="19:19" ht="21.95" customHeight="1" x14ac:dyDescent="0.2"/>
    <row r="59" spans="19:19" ht="21.95" customHeight="1" x14ac:dyDescent="0.2"/>
    <row r="60" spans="19:19" ht="23.25" customHeight="1" x14ac:dyDescent="0.2"/>
    <row r="62" spans="19:19" ht="21.95" customHeight="1" x14ac:dyDescent="0.2"/>
    <row r="63" spans="19:19" ht="21.95" customHeight="1" x14ac:dyDescent="0.2"/>
    <row r="64" spans="19:19" ht="21.95" customHeight="1" x14ac:dyDescent="0.2"/>
    <row r="65" spans="1:2" ht="21.95" customHeight="1" x14ac:dyDescent="0.2"/>
    <row r="66" spans="1:2" ht="21.95" customHeight="1" x14ac:dyDescent="0.2"/>
    <row r="67" spans="1:2" ht="7.5" customHeight="1" x14ac:dyDescent="0.2"/>
    <row r="68" spans="1:2" ht="18" customHeight="1" x14ac:dyDescent="0.2"/>
    <row r="69" spans="1:2" ht="18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>
      <c r="A73" s="199" t="s">
        <v>46</v>
      </c>
      <c r="B73" s="199">
        <v>2.76</v>
      </c>
    </row>
    <row r="74" spans="1:2" x14ac:dyDescent="0.2">
      <c r="A74" s="199" t="s">
        <v>47</v>
      </c>
      <c r="B74" s="199">
        <v>2</v>
      </c>
    </row>
    <row r="75" spans="1:2" x14ac:dyDescent="0.2">
      <c r="A75" s="199" t="s">
        <v>49</v>
      </c>
      <c r="B75" s="199">
        <v>3.23</v>
      </c>
    </row>
    <row r="76" spans="1:2" x14ac:dyDescent="0.2">
      <c r="A76" s="199" t="s">
        <v>48</v>
      </c>
      <c r="B76" s="199">
        <v>1.84</v>
      </c>
    </row>
    <row r="77" spans="1:2" x14ac:dyDescent="0.2">
      <c r="A77" s="199" t="s">
        <v>50</v>
      </c>
      <c r="B77" s="199">
        <v>3.18</v>
      </c>
    </row>
    <row r="78" spans="1:2" x14ac:dyDescent="0.2">
      <c r="A78" s="199" t="s">
        <v>51</v>
      </c>
      <c r="B78" s="199">
        <v>2.38</v>
      </c>
    </row>
    <row r="79" spans="1:2" x14ac:dyDescent="0.2">
      <c r="A79" s="199" t="s">
        <v>52</v>
      </c>
      <c r="B79" s="199">
        <v>5.45</v>
      </c>
    </row>
    <row r="80" spans="1:2" x14ac:dyDescent="0.2">
      <c r="A80" s="199" t="s">
        <v>53</v>
      </c>
      <c r="B80" s="199">
        <v>5.98</v>
      </c>
    </row>
    <row r="81" spans="1:2" x14ac:dyDescent="0.2">
      <c r="A81" s="199" t="s">
        <v>73</v>
      </c>
      <c r="B81" s="199">
        <v>2.2000000000000002</v>
      </c>
    </row>
    <row r="82" spans="1:2" x14ac:dyDescent="0.2">
      <c r="A82" s="199" t="s">
        <v>54</v>
      </c>
      <c r="B82" s="199">
        <v>4.7</v>
      </c>
    </row>
    <row r="83" spans="1:2" x14ac:dyDescent="0.2">
      <c r="A83" s="199" t="s">
        <v>101</v>
      </c>
      <c r="B83" s="199">
        <v>4.4000000000000004</v>
      </c>
    </row>
    <row r="84" spans="1:2" x14ac:dyDescent="0.2">
      <c r="A84" s="199" t="s">
        <v>55</v>
      </c>
      <c r="B84" s="199">
        <v>2.15</v>
      </c>
    </row>
    <row r="85" spans="1:2" x14ac:dyDescent="0.2">
      <c r="A85" s="199" t="s">
        <v>56</v>
      </c>
      <c r="B85" s="199">
        <v>2.41</v>
      </c>
    </row>
    <row r="86" spans="1:2" x14ac:dyDescent="0.2">
      <c r="A86" s="199" t="s">
        <v>57</v>
      </c>
      <c r="B86" s="199">
        <v>2.83</v>
      </c>
    </row>
    <row r="87" spans="1:2" x14ac:dyDescent="0.2">
      <c r="A87" s="199" t="s">
        <v>58</v>
      </c>
      <c r="B87" s="199">
        <v>3.46</v>
      </c>
    </row>
    <row r="88" spans="1:2" x14ac:dyDescent="0.2">
      <c r="A88" s="199" t="s">
        <v>59</v>
      </c>
      <c r="B88" s="199">
        <v>2.15</v>
      </c>
    </row>
    <row r="89" spans="1:2" x14ac:dyDescent="0.2">
      <c r="A89" s="199" t="s">
        <v>60</v>
      </c>
      <c r="B89" s="199">
        <v>4.3899999999999997</v>
      </c>
    </row>
    <row r="90" spans="1:2" x14ac:dyDescent="0.2">
      <c r="A90" s="199" t="s">
        <v>61</v>
      </c>
      <c r="B90" s="199">
        <v>3.9</v>
      </c>
    </row>
    <row r="91" spans="1:2" x14ac:dyDescent="0.2">
      <c r="A91" s="199" t="s">
        <v>62</v>
      </c>
      <c r="B91" s="199">
        <v>1.18</v>
      </c>
    </row>
    <row r="92" spans="1:2" x14ac:dyDescent="0.2">
      <c r="A92" s="199" t="s">
        <v>72</v>
      </c>
      <c r="B92" s="199">
        <v>4.5</v>
      </c>
    </row>
    <row r="93" spans="1:2" x14ac:dyDescent="0.2">
      <c r="A93" s="199" t="s">
        <v>77</v>
      </c>
      <c r="B93" s="199">
        <v>6.49</v>
      </c>
    </row>
    <row r="94" spans="1:2" x14ac:dyDescent="0.2">
      <c r="A94" s="199" t="s">
        <v>152</v>
      </c>
      <c r="B94" s="199">
        <v>5.53</v>
      </c>
    </row>
  </sheetData>
  <autoFilter ref="A7:S31" xr:uid="{00000000-0009-0000-0000-000010000000}">
    <filterColumn colId="4">
      <filters blank="1">
        <filter val="1"/>
        <filter val="1000"/>
        <filter val="1050"/>
        <filter val="1400"/>
        <filter val="17601"/>
        <filter val="1800"/>
        <filter val="200"/>
        <filter val="2800"/>
        <filter val="3800"/>
        <filter val="4100"/>
        <filter val="600"/>
        <filter val="700"/>
        <filter val="750"/>
        <filter val="800"/>
      </filters>
    </filterColumn>
  </autoFilter>
  <mergeCells count="8">
    <mergeCell ref="B37:E37"/>
    <mergeCell ref="E45:G45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4" orientation="portrait" r:id="rId2"/>
  <headerFooter alignWithMargins="0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>
    <pageSetUpPr fitToPage="1"/>
  </sheetPr>
  <dimension ref="A1:K65"/>
  <sheetViews>
    <sheetView topLeftCell="B3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7" style="200" customWidth="1"/>
    <col min="11" max="16384" width="11.42578125" style="199"/>
  </cols>
  <sheetData>
    <row r="1" spans="2:10" x14ac:dyDescent="0.2">
      <c r="C1" s="200" t="s">
        <v>67</v>
      </c>
    </row>
    <row r="3" spans="2:1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</row>
    <row r="4" spans="2:10" x14ac:dyDescent="0.2">
      <c r="B4" s="210">
        <v>590043977</v>
      </c>
      <c r="C4" s="211">
        <v>43826</v>
      </c>
      <c r="D4" s="210" t="s">
        <v>33</v>
      </c>
      <c r="E4" s="210">
        <v>1800</v>
      </c>
      <c r="F4" s="210" t="s">
        <v>147</v>
      </c>
      <c r="G4" s="200"/>
      <c r="H4" s="200"/>
    </row>
    <row r="5" spans="2:10" x14ac:dyDescent="0.2">
      <c r="B5" s="210">
        <v>590043977</v>
      </c>
      <c r="C5" s="211">
        <v>43826</v>
      </c>
      <c r="D5" s="210" t="s">
        <v>37</v>
      </c>
      <c r="E5" s="210">
        <v>2100</v>
      </c>
      <c r="F5" s="210" t="s">
        <v>147</v>
      </c>
      <c r="G5" s="200"/>
      <c r="H5" s="200"/>
    </row>
    <row r="6" spans="2:10" x14ac:dyDescent="0.2">
      <c r="B6" s="210">
        <v>590043977</v>
      </c>
      <c r="C6" s="211">
        <v>43826</v>
      </c>
      <c r="D6" s="210" t="s">
        <v>28</v>
      </c>
      <c r="E6" s="210">
        <v>1</v>
      </c>
      <c r="F6" s="210" t="s">
        <v>147</v>
      </c>
      <c r="G6" s="200"/>
      <c r="H6" s="200"/>
      <c r="I6" s="101" t="s">
        <v>23</v>
      </c>
      <c r="J6" s="76" t="s">
        <v>25</v>
      </c>
    </row>
    <row r="7" spans="2:10" x14ac:dyDescent="0.2">
      <c r="B7" s="210">
        <v>590043977</v>
      </c>
      <c r="C7" s="211">
        <v>43826</v>
      </c>
      <c r="D7" s="210" t="s">
        <v>39</v>
      </c>
      <c r="E7" s="210">
        <v>200</v>
      </c>
      <c r="F7" s="210" t="s">
        <v>147</v>
      </c>
      <c r="G7" s="200"/>
      <c r="H7" s="200"/>
      <c r="I7" s="76" t="s">
        <v>29</v>
      </c>
      <c r="J7" s="76">
        <v>900</v>
      </c>
    </row>
    <row r="8" spans="2:10" x14ac:dyDescent="0.2">
      <c r="B8" s="210">
        <v>590043977</v>
      </c>
      <c r="C8" s="211">
        <v>43826</v>
      </c>
      <c r="D8" s="210" t="s">
        <v>38</v>
      </c>
      <c r="E8" s="210">
        <v>800</v>
      </c>
      <c r="F8" s="210" t="s">
        <v>147</v>
      </c>
      <c r="I8" s="76" t="s">
        <v>28</v>
      </c>
      <c r="J8" s="76">
        <v>800</v>
      </c>
    </row>
    <row r="9" spans="2:10" x14ac:dyDescent="0.2">
      <c r="B9" s="210">
        <v>590043977</v>
      </c>
      <c r="C9" s="211">
        <v>43826</v>
      </c>
      <c r="D9" s="210" t="s">
        <v>35</v>
      </c>
      <c r="E9" s="210">
        <v>350</v>
      </c>
      <c r="F9" s="210" t="s">
        <v>147</v>
      </c>
      <c r="I9" s="76" t="s">
        <v>31</v>
      </c>
      <c r="J9" s="76">
        <v>750</v>
      </c>
    </row>
    <row r="10" spans="2:10" x14ac:dyDescent="0.2">
      <c r="B10" s="210">
        <v>590043977</v>
      </c>
      <c r="C10" s="211">
        <v>43826</v>
      </c>
      <c r="D10" s="302" t="s">
        <v>31</v>
      </c>
      <c r="E10" s="210">
        <v>400</v>
      </c>
      <c r="F10" s="210" t="s">
        <v>147</v>
      </c>
      <c r="I10" s="76" t="s">
        <v>32</v>
      </c>
      <c r="J10" s="76">
        <v>2100</v>
      </c>
    </row>
    <row r="11" spans="2:10" x14ac:dyDescent="0.2">
      <c r="B11" s="215">
        <v>90044072</v>
      </c>
      <c r="C11" s="216">
        <v>43840</v>
      </c>
      <c r="D11" s="215" t="s">
        <v>35</v>
      </c>
      <c r="E11" s="215">
        <v>400</v>
      </c>
      <c r="F11" s="215" t="s">
        <v>148</v>
      </c>
      <c r="H11" s="208"/>
      <c r="I11" s="76" t="s">
        <v>33</v>
      </c>
      <c r="J11" s="76">
        <v>3000</v>
      </c>
    </row>
    <row r="12" spans="2:10" x14ac:dyDescent="0.2">
      <c r="B12" s="215">
        <v>90044072</v>
      </c>
      <c r="C12" s="216">
        <v>43840</v>
      </c>
      <c r="D12" s="215" t="s">
        <v>149</v>
      </c>
      <c r="E12" s="215">
        <v>1200</v>
      </c>
      <c r="F12" s="215" t="s">
        <v>148</v>
      </c>
      <c r="I12" s="76" t="s">
        <v>34</v>
      </c>
      <c r="J12" s="76">
        <v>1600</v>
      </c>
    </row>
    <row r="13" spans="2:10" x14ac:dyDescent="0.2">
      <c r="B13" s="215">
        <v>90044072</v>
      </c>
      <c r="C13" s="216">
        <v>43840</v>
      </c>
      <c r="D13" s="215" t="s">
        <v>37</v>
      </c>
      <c r="E13" s="215">
        <v>1700</v>
      </c>
      <c r="F13" s="215" t="s">
        <v>148</v>
      </c>
      <c r="I13" s="76" t="s">
        <v>35</v>
      </c>
      <c r="J13" s="76">
        <v>1100</v>
      </c>
    </row>
    <row r="14" spans="2:10" x14ac:dyDescent="0.2">
      <c r="B14" s="215">
        <v>90044072</v>
      </c>
      <c r="C14" s="216">
        <v>43840</v>
      </c>
      <c r="D14" s="215" t="s">
        <v>90</v>
      </c>
      <c r="E14" s="215">
        <v>1000</v>
      </c>
      <c r="F14" s="215" t="s">
        <v>148</v>
      </c>
      <c r="I14" s="76" t="s">
        <v>90</v>
      </c>
      <c r="J14" s="76">
        <v>800</v>
      </c>
    </row>
    <row r="15" spans="2:10" x14ac:dyDescent="0.2">
      <c r="B15" s="215">
        <v>90044072</v>
      </c>
      <c r="C15" s="216">
        <v>43840</v>
      </c>
      <c r="D15" s="215" t="s">
        <v>39</v>
      </c>
      <c r="E15" s="215">
        <v>800</v>
      </c>
      <c r="F15" s="215" t="s">
        <v>148</v>
      </c>
      <c r="I15" s="76" t="s">
        <v>37</v>
      </c>
      <c r="J15" s="76">
        <v>3600</v>
      </c>
    </row>
    <row r="16" spans="2:10" x14ac:dyDescent="0.2">
      <c r="B16" s="215">
        <v>90044072</v>
      </c>
      <c r="C16" s="216">
        <v>43840</v>
      </c>
      <c r="D16" s="215" t="s">
        <v>29</v>
      </c>
      <c r="E16" s="215">
        <v>600</v>
      </c>
      <c r="F16" s="215" t="s">
        <v>148</v>
      </c>
      <c r="I16" s="76" t="s">
        <v>38</v>
      </c>
      <c r="J16" s="76">
        <v>4300</v>
      </c>
    </row>
    <row r="17" spans="1:11" x14ac:dyDescent="0.2">
      <c r="B17" s="215">
        <v>90044072</v>
      </c>
      <c r="C17" s="216">
        <v>43840</v>
      </c>
      <c r="D17" s="215" t="s">
        <v>38</v>
      </c>
      <c r="E17" s="215">
        <v>2000</v>
      </c>
      <c r="F17" s="215" t="s">
        <v>148</v>
      </c>
      <c r="I17" s="76" t="s">
        <v>39</v>
      </c>
      <c r="J17" s="76">
        <v>800</v>
      </c>
    </row>
    <row r="18" spans="1:11" x14ac:dyDescent="0.2">
      <c r="B18" s="215">
        <v>90044072</v>
      </c>
      <c r="C18" s="216">
        <v>43840</v>
      </c>
      <c r="D18" s="215" t="s">
        <v>33</v>
      </c>
      <c r="E18" s="215">
        <v>600</v>
      </c>
      <c r="F18" s="215" t="s">
        <v>148</v>
      </c>
      <c r="I18" s="76" t="s">
        <v>42</v>
      </c>
      <c r="J18" s="76">
        <v>300</v>
      </c>
    </row>
    <row r="19" spans="1:11" x14ac:dyDescent="0.2">
      <c r="B19" s="215">
        <v>90044072</v>
      </c>
      <c r="C19" s="216">
        <v>43840</v>
      </c>
      <c r="D19" s="215" t="s">
        <v>32</v>
      </c>
      <c r="E19" s="215">
        <v>800</v>
      </c>
      <c r="F19" s="215" t="s">
        <v>148</v>
      </c>
      <c r="I19" s="76" t="s">
        <v>43</v>
      </c>
      <c r="J19" s="76">
        <v>200</v>
      </c>
    </row>
    <row r="20" spans="1:11" x14ac:dyDescent="0.2">
      <c r="B20" s="210">
        <v>590044016</v>
      </c>
      <c r="C20" s="211">
        <v>43836</v>
      </c>
      <c r="D20" s="210" t="s">
        <v>39</v>
      </c>
      <c r="E20" s="210">
        <v>200</v>
      </c>
      <c r="F20" s="210" t="s">
        <v>150</v>
      </c>
      <c r="I20" s="76" t="s">
        <v>24</v>
      </c>
      <c r="J20" s="76">
        <v>20250</v>
      </c>
    </row>
    <row r="21" spans="1:11" x14ac:dyDescent="0.2">
      <c r="B21" s="210">
        <v>590044016</v>
      </c>
      <c r="C21" s="211">
        <v>43836</v>
      </c>
      <c r="D21" s="210" t="s">
        <v>42</v>
      </c>
      <c r="E21" s="210">
        <v>200</v>
      </c>
      <c r="F21" s="210" t="s">
        <v>150</v>
      </c>
      <c r="I21"/>
      <c r="J21"/>
    </row>
    <row r="22" spans="1:11" x14ac:dyDescent="0.2">
      <c r="B22" s="210">
        <v>590044016</v>
      </c>
      <c r="C22" s="211">
        <v>43836</v>
      </c>
      <c r="D22" s="210" t="s">
        <v>36</v>
      </c>
      <c r="E22" s="210">
        <v>700</v>
      </c>
      <c r="F22" s="210" t="s">
        <v>150</v>
      </c>
      <c r="H22" s="208"/>
      <c r="I22" s="199"/>
      <c r="J22" s="199"/>
    </row>
    <row r="23" spans="1:11" x14ac:dyDescent="0.2">
      <c r="B23" s="215">
        <v>590044121</v>
      </c>
      <c r="C23" s="216">
        <v>43847</v>
      </c>
      <c r="D23" s="215" t="s">
        <v>31</v>
      </c>
      <c r="E23" s="215">
        <v>350</v>
      </c>
      <c r="F23" s="215" t="s">
        <v>151</v>
      </c>
      <c r="I23" s="199"/>
      <c r="J23" s="199"/>
    </row>
    <row r="24" spans="1:11" x14ac:dyDescent="0.2">
      <c r="B24" s="215">
        <v>590044121</v>
      </c>
      <c r="C24" s="216">
        <v>43847</v>
      </c>
      <c r="D24" s="215" t="s">
        <v>33</v>
      </c>
      <c r="E24" s="215">
        <v>400</v>
      </c>
      <c r="F24" s="215" t="s">
        <v>151</v>
      </c>
    </row>
    <row r="25" spans="1:11" x14ac:dyDescent="0.2">
      <c r="B25" s="215">
        <v>590044121</v>
      </c>
      <c r="C25" s="216">
        <v>43847</v>
      </c>
      <c r="D25" s="215" t="s">
        <v>149</v>
      </c>
      <c r="E25" s="215">
        <v>200</v>
      </c>
      <c r="F25" s="215" t="s">
        <v>151</v>
      </c>
    </row>
    <row r="26" spans="1:11" x14ac:dyDescent="0.2">
      <c r="B26" s="215">
        <v>590044121</v>
      </c>
      <c r="C26" s="216">
        <v>43847</v>
      </c>
      <c r="D26" s="215" t="s">
        <v>35</v>
      </c>
      <c r="E26" s="215">
        <v>300</v>
      </c>
      <c r="F26" s="215" t="s">
        <v>151</v>
      </c>
    </row>
    <row r="27" spans="1:11" x14ac:dyDescent="0.2">
      <c r="B27" s="215">
        <v>590044121</v>
      </c>
      <c r="C27" s="216">
        <v>43847</v>
      </c>
      <c r="D27" s="215" t="s">
        <v>38</v>
      </c>
      <c r="E27" s="215">
        <v>1300</v>
      </c>
      <c r="F27" s="215" t="s">
        <v>151</v>
      </c>
    </row>
    <row r="28" spans="1:11" x14ac:dyDescent="0.2">
      <c r="B28" s="215">
        <v>590044121</v>
      </c>
      <c r="C28" s="216">
        <v>43847</v>
      </c>
      <c r="D28" s="215" t="s">
        <v>39</v>
      </c>
      <c r="E28" s="215">
        <v>600</v>
      </c>
      <c r="F28" s="215" t="s">
        <v>151</v>
      </c>
    </row>
    <row r="29" spans="1:11" s="200" customFormat="1" x14ac:dyDescent="0.2">
      <c r="A29" s="199"/>
      <c r="B29" s="205"/>
      <c r="C29" s="207"/>
      <c r="D29" s="206"/>
      <c r="E29" s="205"/>
      <c r="F29" s="204"/>
      <c r="G29" s="199"/>
      <c r="H29" s="199"/>
      <c r="K29" s="199"/>
    </row>
    <row r="31" spans="1:11" s="200" customFormat="1" x14ac:dyDescent="0.2">
      <c r="A31" s="199"/>
      <c r="F31" s="201"/>
      <c r="G31" s="199"/>
      <c r="H31" s="199"/>
      <c r="K31" s="199"/>
    </row>
    <row r="32" spans="1:11" s="200" customFormat="1" x14ac:dyDescent="0.2">
      <c r="A32" s="199"/>
      <c r="C32" s="203"/>
      <c r="F32" s="201"/>
      <c r="G32" s="199"/>
      <c r="H32" s="199"/>
      <c r="K32" s="199"/>
    </row>
    <row r="33" spans="1:11" s="200" customFormat="1" x14ac:dyDescent="0.2">
      <c r="A33" s="199"/>
      <c r="C33" s="203"/>
      <c r="F33" s="201"/>
      <c r="G33" s="199"/>
      <c r="H33" s="199"/>
      <c r="K33" s="199"/>
    </row>
    <row r="34" spans="1:11" s="200" customFormat="1" x14ac:dyDescent="0.2">
      <c r="A34" s="199"/>
      <c r="F34" s="201"/>
      <c r="G34" s="199"/>
      <c r="H34" s="199"/>
      <c r="K34" s="199"/>
    </row>
    <row r="35" spans="1:11" s="200" customFormat="1" x14ac:dyDescent="0.2">
      <c r="A35" s="199"/>
      <c r="F35" s="201"/>
      <c r="G35" s="199"/>
      <c r="H35" s="199"/>
      <c r="K35" s="199"/>
    </row>
    <row r="36" spans="1:11" s="200" customFormat="1" x14ac:dyDescent="0.2">
      <c r="A36" s="199"/>
      <c r="F36" s="201"/>
      <c r="G36" s="199"/>
      <c r="H36" s="199"/>
      <c r="K36" s="199"/>
    </row>
    <row r="37" spans="1:11" s="200" customFormat="1" x14ac:dyDescent="0.2">
      <c r="A37" s="199"/>
      <c r="B37" s="199" t="s">
        <v>29</v>
      </c>
      <c r="F37" s="201"/>
      <c r="G37" s="199"/>
      <c r="H37" s="199"/>
      <c r="K37" s="199"/>
    </row>
    <row r="38" spans="1:11" s="200" customFormat="1" x14ac:dyDescent="0.2">
      <c r="A38" s="199"/>
      <c r="B38" s="199" t="s">
        <v>30</v>
      </c>
      <c r="F38" s="201"/>
      <c r="G38" s="199"/>
      <c r="H38" s="199"/>
      <c r="K38" s="199"/>
    </row>
    <row r="39" spans="1:11" s="200" customFormat="1" x14ac:dyDescent="0.2">
      <c r="A39" s="199"/>
      <c r="B39" s="199" t="s">
        <v>28</v>
      </c>
      <c r="F39" s="201"/>
      <c r="G39" s="199"/>
      <c r="H39" s="199"/>
      <c r="K39" s="199"/>
    </row>
    <row r="40" spans="1:11" s="200" customFormat="1" x14ac:dyDescent="0.2">
      <c r="A40" s="199"/>
      <c r="B40" s="199" t="s">
        <v>31</v>
      </c>
      <c r="F40" s="201"/>
      <c r="G40" s="199"/>
      <c r="H40" s="199"/>
      <c r="K40" s="199"/>
    </row>
    <row r="41" spans="1:11" s="200" customFormat="1" x14ac:dyDescent="0.2">
      <c r="A41" s="199"/>
      <c r="B41" s="199" t="s">
        <v>32</v>
      </c>
      <c r="F41" s="201"/>
      <c r="G41" s="199"/>
      <c r="H41" s="199"/>
      <c r="K41" s="199"/>
    </row>
    <row r="42" spans="1:11" s="200" customFormat="1" x14ac:dyDescent="0.2">
      <c r="A42" s="199"/>
      <c r="B42" s="199" t="s">
        <v>33</v>
      </c>
      <c r="F42" s="201"/>
      <c r="G42" s="199"/>
      <c r="H42" s="199"/>
      <c r="K42" s="199"/>
    </row>
    <row r="43" spans="1:11" s="200" customFormat="1" x14ac:dyDescent="0.2">
      <c r="A43" s="199"/>
      <c r="B43" s="199" t="s">
        <v>34</v>
      </c>
      <c r="F43" s="201"/>
      <c r="G43" s="199"/>
      <c r="H43" s="199"/>
      <c r="K43" s="199"/>
    </row>
    <row r="44" spans="1:11" s="200" customFormat="1" x14ac:dyDescent="0.2">
      <c r="A44" s="199"/>
      <c r="B44" s="199" t="s">
        <v>35</v>
      </c>
      <c r="F44" s="201"/>
      <c r="G44" s="199"/>
      <c r="H44" s="199"/>
      <c r="K44" s="199"/>
    </row>
    <row r="45" spans="1:11" s="200" customFormat="1" x14ac:dyDescent="0.2">
      <c r="A45" s="199"/>
      <c r="B45" s="199" t="s">
        <v>36</v>
      </c>
      <c r="F45" s="201"/>
      <c r="G45" s="199"/>
      <c r="H45" s="199"/>
      <c r="K45" s="199"/>
    </row>
    <row r="46" spans="1:11" s="200" customFormat="1" x14ac:dyDescent="0.2">
      <c r="A46" s="199"/>
      <c r="B46" s="199" t="s">
        <v>37</v>
      </c>
      <c r="F46" s="201"/>
      <c r="G46" s="199"/>
      <c r="H46" s="199"/>
      <c r="K46" s="199"/>
    </row>
    <row r="47" spans="1:11" s="200" customFormat="1" x14ac:dyDescent="0.2">
      <c r="A47" s="199"/>
      <c r="B47" s="199" t="s">
        <v>38</v>
      </c>
      <c r="F47" s="201"/>
      <c r="G47" s="199"/>
      <c r="H47" s="199"/>
      <c r="K47" s="199"/>
    </row>
    <row r="48" spans="1:11" s="200" customFormat="1" x14ac:dyDescent="0.2">
      <c r="A48" s="199"/>
      <c r="B48" s="199" t="s">
        <v>39</v>
      </c>
      <c r="F48" s="201"/>
      <c r="G48" s="199"/>
      <c r="H48" s="199"/>
      <c r="K48" s="199"/>
    </row>
    <row r="49" spans="1:11" s="200" customFormat="1" x14ac:dyDescent="0.2">
      <c r="A49" s="199"/>
      <c r="B49" s="199" t="s">
        <v>40</v>
      </c>
      <c r="F49" s="201"/>
      <c r="G49" s="199"/>
      <c r="H49" s="199"/>
      <c r="K49" s="199"/>
    </row>
    <row r="50" spans="1:11" s="200" customFormat="1" x14ac:dyDescent="0.2">
      <c r="A50" s="199"/>
      <c r="B50" s="199" t="s">
        <v>41</v>
      </c>
      <c r="F50" s="201"/>
      <c r="G50" s="199"/>
      <c r="H50" s="199"/>
      <c r="K50" s="199"/>
    </row>
    <row r="51" spans="1:11" s="200" customFormat="1" x14ac:dyDescent="0.2">
      <c r="A51" s="199"/>
      <c r="B51" s="200" t="s">
        <v>70</v>
      </c>
      <c r="F51" s="201"/>
      <c r="G51" s="199"/>
      <c r="H51" s="199"/>
      <c r="K51" s="199"/>
    </row>
    <row r="52" spans="1:11" s="200" customFormat="1" x14ac:dyDescent="0.2">
      <c r="A52" s="199"/>
      <c r="B52" s="199" t="s">
        <v>42</v>
      </c>
      <c r="F52" s="201"/>
      <c r="G52" s="199"/>
      <c r="H52" s="199"/>
      <c r="K52" s="199"/>
    </row>
    <row r="53" spans="1:11" s="200" customFormat="1" x14ac:dyDescent="0.2">
      <c r="A53" s="199"/>
      <c r="B53" s="199" t="s">
        <v>43</v>
      </c>
      <c r="F53" s="201"/>
      <c r="G53" s="199"/>
      <c r="H53" s="199"/>
      <c r="K53" s="199"/>
    </row>
    <row r="54" spans="1:11" s="200" customFormat="1" x14ac:dyDescent="0.2">
      <c r="A54" s="199"/>
      <c r="B54" s="199" t="s">
        <v>44</v>
      </c>
      <c r="F54" s="201"/>
      <c r="G54" s="199"/>
      <c r="H54" s="199"/>
      <c r="K54" s="199"/>
    </row>
    <row r="55" spans="1:11" s="200" customFormat="1" x14ac:dyDescent="0.2">
      <c r="A55" s="199"/>
      <c r="B55" s="94" t="s">
        <v>71</v>
      </c>
      <c r="F55" s="201"/>
      <c r="G55" s="199"/>
      <c r="H55" s="199"/>
      <c r="K55" s="199"/>
    </row>
    <row r="56" spans="1:11" s="200" customFormat="1" x14ac:dyDescent="0.2">
      <c r="A56" s="199"/>
      <c r="B56" s="202" t="s">
        <v>76</v>
      </c>
      <c r="F56" s="201"/>
      <c r="G56" s="199"/>
      <c r="H56" s="199"/>
      <c r="K56" s="199"/>
    </row>
    <row r="57" spans="1:11" s="200" customFormat="1" x14ac:dyDescent="0.2">
      <c r="A57" s="199"/>
      <c r="B57" s="202" t="s">
        <v>90</v>
      </c>
      <c r="F57" s="201"/>
      <c r="G57" s="199"/>
      <c r="H57" s="199"/>
      <c r="K57" s="199"/>
    </row>
    <row r="58" spans="1:11" s="200" customFormat="1" x14ac:dyDescent="0.2">
      <c r="A58" s="199"/>
      <c r="B58" s="200" t="s">
        <v>149</v>
      </c>
      <c r="F58" s="201"/>
      <c r="G58" s="199"/>
      <c r="H58" s="199"/>
      <c r="K58" s="199"/>
    </row>
    <row r="59" spans="1:11" s="200" customFormat="1" x14ac:dyDescent="0.2">
      <c r="A59" s="199"/>
      <c r="F59" s="201"/>
      <c r="G59" s="199"/>
      <c r="H59" s="199"/>
      <c r="K59" s="199"/>
    </row>
    <row r="60" spans="1:11" s="200" customFormat="1" x14ac:dyDescent="0.2">
      <c r="A60" s="199"/>
      <c r="F60" s="201"/>
      <c r="G60" s="199"/>
      <c r="H60" s="199"/>
      <c r="K60" s="199"/>
    </row>
    <row r="61" spans="1:11" s="200" customFormat="1" x14ac:dyDescent="0.2">
      <c r="A61" s="199"/>
      <c r="F61" s="201"/>
      <c r="G61" s="199"/>
      <c r="H61" s="199"/>
      <c r="K61" s="199"/>
    </row>
    <row r="62" spans="1:11" s="200" customFormat="1" x14ac:dyDescent="0.2">
      <c r="A62" s="199"/>
      <c r="F62" s="201"/>
      <c r="G62" s="199"/>
      <c r="H62" s="199"/>
      <c r="K62" s="199"/>
    </row>
    <row r="63" spans="1:11" s="200" customFormat="1" x14ac:dyDescent="0.2">
      <c r="A63" s="199"/>
      <c r="F63" s="201"/>
      <c r="G63" s="199"/>
      <c r="H63" s="199"/>
      <c r="K63" s="199"/>
    </row>
    <row r="64" spans="1:11" s="200" customFormat="1" x14ac:dyDescent="0.2">
      <c r="A64" s="199"/>
      <c r="F64" s="201"/>
      <c r="G64" s="199"/>
      <c r="H64" s="199"/>
      <c r="K64" s="199"/>
    </row>
    <row r="65" spans="1:11" s="200" customFormat="1" x14ac:dyDescent="0.2">
      <c r="A65" s="199"/>
      <c r="F65" s="201"/>
      <c r="G65" s="199"/>
      <c r="H65" s="199"/>
      <c r="K65" s="199"/>
    </row>
  </sheetData>
  <dataValidations count="4">
    <dataValidation type="list" allowBlank="1" showInputMessage="1" showErrorMessage="1" sqref="D30" xr:uid="{00000000-0002-0000-1100-000000000000}">
      <formula1>$B$37:$B$55</formula1>
    </dataValidation>
    <dataValidation type="list" allowBlank="1" showInputMessage="1" showErrorMessage="1" sqref="D32:D37" xr:uid="{00000000-0002-0000-1100-000001000000}">
      <formula1>$B$37:$B$54</formula1>
    </dataValidation>
    <dataValidation type="list" allowBlank="1" showInputMessage="1" showErrorMessage="1" sqref="D4:D28" xr:uid="{00000000-0002-0000-1100-000002000000}">
      <formula1>$B$37:$B$60</formula1>
    </dataValidation>
    <dataValidation type="list" allowBlank="1" showInputMessage="1" showErrorMessage="1" sqref="D29" xr:uid="{00000000-0002-0000-1100-000003000000}">
      <formula1>$B$37:$B$59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>
    <pageSetUpPr fitToPage="1"/>
  </sheetPr>
  <dimension ref="A2:S94"/>
  <sheetViews>
    <sheetView showGridLines="0" topLeftCell="A10" zoomScale="85" zoomScaleNormal="85" workbookViewId="0">
      <selection activeCell="G28" sqref="G28"/>
    </sheetView>
  </sheetViews>
  <sheetFormatPr baseColWidth="10" defaultRowHeight="12.75" x14ac:dyDescent="0.2"/>
  <cols>
    <col min="1" max="1" width="16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1.140625" style="199" customWidth="1"/>
    <col min="11" max="11" width="19" style="199" bestFit="1" customWidth="1"/>
    <col min="12" max="12" width="12.7109375" style="199" bestFit="1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160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0.100000000000001" customHeight="1" x14ac:dyDescent="0.2">
      <c r="A8" s="294" t="s">
        <v>29</v>
      </c>
      <c r="B8" s="271">
        <v>1</v>
      </c>
      <c r="C8" s="273" t="s">
        <v>46</v>
      </c>
      <c r="D8" s="288">
        <f>VLOOKUP(C8,$A$73:$B$92,2,FALSE)</f>
        <v>2.76</v>
      </c>
      <c r="E8" s="273">
        <f>IFERROR(VLOOKUP(A8,$J$11:$K$31,2,FALSE),0)</f>
        <v>400</v>
      </c>
      <c r="F8" s="271" t="s">
        <v>12</v>
      </c>
      <c r="G8" s="141">
        <f t="shared" ref="G8:G29" si="0">+D8*E8</f>
        <v>1104</v>
      </c>
      <c r="J8" s="290"/>
      <c r="M8" s="142">
        <v>50000562</v>
      </c>
      <c r="N8" s="299">
        <f>E8</f>
        <v>400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customHeight="1" x14ac:dyDescent="0.2">
      <c r="A9" s="294" t="s">
        <v>30</v>
      </c>
      <c r="B9" s="271">
        <v>2</v>
      </c>
      <c r="C9" s="273" t="s">
        <v>47</v>
      </c>
      <c r="D9" s="291">
        <f t="shared" ref="D9:D29" si="1">VLOOKUP(C9,$A$73:$B$102,2,FALSE)</f>
        <v>2</v>
      </c>
      <c r="E9" s="273">
        <f t="shared" ref="E9:E29" si="2">IFERROR(VLOOKUP(A9,$J$11:$K$31,2,FALSE),0)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29" si="3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0.100000000000001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 t="shared" si="2"/>
        <v>400</v>
      </c>
      <c r="F10" s="273" t="s">
        <v>155</v>
      </c>
      <c r="G10" s="145">
        <f t="shared" si="0"/>
        <v>1292</v>
      </c>
      <c r="J10" s="287" t="s">
        <v>23</v>
      </c>
      <c r="K10" s="63" t="s">
        <v>154</v>
      </c>
      <c r="M10" s="297">
        <v>50001313</v>
      </c>
      <c r="N10" s="299">
        <f t="shared" si="3"/>
        <v>400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0.100000000000001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360</v>
      </c>
      <c r="F11" s="273" t="s">
        <v>12</v>
      </c>
      <c r="G11" s="146">
        <f t="shared" si="0"/>
        <v>662.4</v>
      </c>
      <c r="J11" s="63" t="s">
        <v>37</v>
      </c>
      <c r="K11" s="63">
        <v>3800</v>
      </c>
      <c r="L11" s="292"/>
      <c r="M11" s="237">
        <v>50001439</v>
      </c>
      <c r="N11" s="299">
        <f t="shared" si="3"/>
        <v>360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0.100000000000001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840</v>
      </c>
      <c r="F12" s="273" t="s">
        <v>12</v>
      </c>
      <c r="G12" s="146">
        <f t="shared" si="0"/>
        <v>2671.2000000000003</v>
      </c>
      <c r="J12" s="63" t="s">
        <v>33</v>
      </c>
      <c r="K12" s="63">
        <v>3000</v>
      </c>
      <c r="L12" s="292"/>
      <c r="M12" s="237">
        <v>50003065</v>
      </c>
      <c r="N12" s="299">
        <f t="shared" si="3"/>
        <v>840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0.100000000000001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3000</v>
      </c>
      <c r="F13" s="273" t="s">
        <v>12</v>
      </c>
      <c r="G13" s="146">
        <f t="shared" si="0"/>
        <v>7140</v>
      </c>
      <c r="J13" s="63" t="s">
        <v>29</v>
      </c>
      <c r="K13" s="63">
        <v>400</v>
      </c>
      <c r="L13" s="292"/>
      <c r="M13" s="237">
        <v>50003076</v>
      </c>
      <c r="N13" s="299">
        <f t="shared" si="3"/>
        <v>3000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400</v>
      </c>
      <c r="F14" s="273" t="s">
        <v>12</v>
      </c>
      <c r="G14" s="146">
        <f t="shared" si="0"/>
        <v>2180</v>
      </c>
      <c r="J14" s="63" t="s">
        <v>35</v>
      </c>
      <c r="K14" s="63">
        <v>900</v>
      </c>
      <c r="L14" s="292"/>
      <c r="M14" s="237">
        <v>50003460</v>
      </c>
      <c r="N14" s="299">
        <f t="shared" si="3"/>
        <v>400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0.100000000000001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900</v>
      </c>
      <c r="F15" s="272" t="s">
        <v>12</v>
      </c>
      <c r="G15" s="146">
        <f t="shared" si="0"/>
        <v>5382</v>
      </c>
      <c r="J15" s="63" t="s">
        <v>38</v>
      </c>
      <c r="K15" s="63">
        <v>2100</v>
      </c>
      <c r="L15" s="292"/>
      <c r="M15" s="237">
        <v>50003499</v>
      </c>
      <c r="N15" s="299">
        <f t="shared" si="3"/>
        <v>900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J16" s="63" t="s">
        <v>39</v>
      </c>
      <c r="K16" s="63">
        <v>2420</v>
      </c>
      <c r="L16" s="292"/>
      <c r="M16" s="299">
        <v>50004826</v>
      </c>
      <c r="N16" s="299">
        <f t="shared" si="3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900</v>
      </c>
      <c r="F17" s="272" t="s">
        <v>12</v>
      </c>
      <c r="G17" s="146">
        <f t="shared" si="0"/>
        <v>4230</v>
      </c>
      <c r="J17" s="63" t="s">
        <v>28</v>
      </c>
      <c r="K17" s="63">
        <v>400</v>
      </c>
      <c r="L17" s="292"/>
      <c r="M17" s="299">
        <v>50003889</v>
      </c>
      <c r="N17" s="299">
        <f t="shared" si="3"/>
        <v>900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0.100000000000001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3800</v>
      </c>
      <c r="F18" s="272" t="s">
        <v>12</v>
      </c>
      <c r="G18" s="146">
        <f t="shared" si="0"/>
        <v>8170</v>
      </c>
      <c r="J18" s="63" t="s">
        <v>31</v>
      </c>
      <c r="K18" s="63">
        <v>360</v>
      </c>
      <c r="L18" s="292"/>
      <c r="M18" s="237">
        <v>50004144</v>
      </c>
      <c r="N18" s="299">
        <f t="shared" si="3"/>
        <v>3800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0.100000000000001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2100</v>
      </c>
      <c r="F19" s="272" t="s">
        <v>12</v>
      </c>
      <c r="G19" s="146">
        <f t="shared" si="0"/>
        <v>5061</v>
      </c>
      <c r="J19" s="63" t="s">
        <v>32</v>
      </c>
      <c r="K19" s="63">
        <v>840</v>
      </c>
      <c r="L19" s="292"/>
      <c r="M19" s="237">
        <v>50004171</v>
      </c>
      <c r="N19" s="299">
        <f t="shared" si="3"/>
        <v>2100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0.100000000000001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2420</v>
      </c>
      <c r="F20" s="272" t="s">
        <v>12</v>
      </c>
      <c r="G20" s="146">
        <f t="shared" si="0"/>
        <v>6848.6</v>
      </c>
      <c r="J20" s="63" t="s">
        <v>27</v>
      </c>
      <c r="K20" s="63"/>
      <c r="L20" s="292"/>
      <c r="M20" s="237">
        <v>50004198</v>
      </c>
      <c r="N20" s="299">
        <f t="shared" si="3"/>
        <v>2420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J21" s="63" t="s">
        <v>149</v>
      </c>
      <c r="K21" s="63">
        <v>1310</v>
      </c>
      <c r="M21" s="301">
        <v>50004212</v>
      </c>
      <c r="N21" s="299">
        <f t="shared" si="3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J22" s="63" t="s">
        <v>36</v>
      </c>
      <c r="K22" s="63">
        <v>900</v>
      </c>
      <c r="M22" s="299">
        <v>50004370</v>
      </c>
      <c r="N22" s="299">
        <f t="shared" si="3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0</v>
      </c>
      <c r="F23" s="272" t="s">
        <v>12</v>
      </c>
      <c r="G23" s="146">
        <f t="shared" si="0"/>
        <v>0</v>
      </c>
      <c r="J23" s="63" t="s">
        <v>34</v>
      </c>
      <c r="K23" s="63">
        <v>400</v>
      </c>
      <c r="M23" s="301">
        <v>50004563</v>
      </c>
      <c r="N23" s="299">
        <f t="shared" si="3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0.100000000000001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0</v>
      </c>
      <c r="F24" s="272" t="s">
        <v>12</v>
      </c>
      <c r="G24" s="146">
        <f t="shared" si="0"/>
        <v>0</v>
      </c>
      <c r="J24" s="63" t="s">
        <v>43</v>
      </c>
      <c r="K24" s="63">
        <v>380</v>
      </c>
      <c r="M24" s="237">
        <v>50006226</v>
      </c>
      <c r="N24" s="299">
        <f t="shared" si="3"/>
        <v>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0.10000000000000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380</v>
      </c>
      <c r="F25" s="272" t="s">
        <v>12</v>
      </c>
      <c r="G25" s="146">
        <f t="shared" si="0"/>
        <v>1482</v>
      </c>
      <c r="J25" s="63" t="s">
        <v>24</v>
      </c>
      <c r="K25" s="63">
        <v>17210</v>
      </c>
      <c r="M25" s="237">
        <v>50006423</v>
      </c>
      <c r="N25" s="299">
        <f t="shared" si="3"/>
        <v>380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3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3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305">
        <f t="shared" si="2"/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3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0.100000000000001" customHeight="1" x14ac:dyDescent="0.2">
      <c r="A29" s="294" t="s">
        <v>149</v>
      </c>
      <c r="B29" s="205">
        <v>20</v>
      </c>
      <c r="C29" s="304" t="s">
        <v>152</v>
      </c>
      <c r="D29" s="303">
        <f t="shared" si="1"/>
        <v>5.53</v>
      </c>
      <c r="E29" s="304">
        <f t="shared" si="2"/>
        <v>1310</v>
      </c>
      <c r="F29" s="259" t="s">
        <v>12</v>
      </c>
      <c r="G29" s="160">
        <f t="shared" si="0"/>
        <v>7244.3</v>
      </c>
      <c r="M29" s="199">
        <v>50007459</v>
      </c>
      <c r="N29" s="299">
        <f t="shared" si="3"/>
        <v>1310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ht="15" customHeight="1" x14ac:dyDescent="0.2">
      <c r="A30" s="261"/>
      <c r="B30" s="200"/>
      <c r="C30" s="237"/>
      <c r="D30" s="260"/>
      <c r="E30" s="285">
        <f>SUM(E8:E28)</f>
        <v>15900</v>
      </c>
      <c r="F30" s="259"/>
      <c r="G30" s="160"/>
      <c r="P30" s="297"/>
      <c r="Q30" s="297"/>
      <c r="R30" s="297"/>
      <c r="S30" s="297"/>
    </row>
    <row r="31" spans="1:19" ht="26.1" customHeight="1" x14ac:dyDescent="0.2">
      <c r="B31" s="202"/>
      <c r="C31" s="257"/>
      <c r="D31" s="523" t="s">
        <v>11</v>
      </c>
      <c r="E31" s="523"/>
      <c r="F31" s="523"/>
      <c r="G31" s="49">
        <f>SUM(G8:G30)</f>
        <v>53467.5</v>
      </c>
      <c r="P31" s="297"/>
      <c r="Q31" s="297"/>
      <c r="R31" s="297"/>
      <c r="S31" s="297"/>
    </row>
    <row r="32" spans="1:19" ht="20.100000000000001" customHeight="1" x14ac:dyDescent="0.2">
      <c r="B32" s="202"/>
      <c r="C32" s="257"/>
      <c r="D32" s="201"/>
      <c r="E32" s="163"/>
      <c r="F32" s="201"/>
      <c r="G32" s="164"/>
      <c r="P32" s="297"/>
      <c r="Q32" s="297"/>
      <c r="R32" s="297"/>
      <c r="S32" s="297"/>
    </row>
    <row r="33" spans="1:19" ht="26.1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26.1" customHeight="1" x14ac:dyDescent="0.2">
      <c r="B34" s="255"/>
      <c r="C34" s="254" t="s">
        <v>64</v>
      </c>
      <c r="D34" s="253">
        <v>339792.18117968104</v>
      </c>
      <c r="E34" s="167">
        <v>1</v>
      </c>
      <c r="F34" s="205" t="s">
        <v>10</v>
      </c>
      <c r="G34" s="252">
        <f>D34*E34</f>
        <v>339792.18117968104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26.1" customHeight="1" x14ac:dyDescent="0.25">
      <c r="A35" s="199"/>
      <c r="B35" s="251"/>
      <c r="C35" s="250"/>
      <c r="D35" s="249"/>
      <c r="E35" s="12"/>
      <c r="F35" s="249"/>
      <c r="G35" s="13"/>
    </row>
    <row r="36" spans="1:19" s="237" customFormat="1" ht="26.1" customHeight="1" x14ac:dyDescent="0.2">
      <c r="B36" s="508" t="s">
        <v>14</v>
      </c>
      <c r="C36" s="508"/>
      <c r="D36" s="508"/>
      <c r="E36" s="508"/>
      <c r="F36" s="247" t="s">
        <v>8</v>
      </c>
      <c r="G36" s="246">
        <f>G31+G33</f>
        <v>55409.5</v>
      </c>
      <c r="I36" s="244"/>
    </row>
    <row r="37" spans="1:19" ht="26.1" customHeight="1" x14ac:dyDescent="0.2">
      <c r="A37" s="237"/>
      <c r="B37" s="508" t="s">
        <v>15</v>
      </c>
      <c r="C37" s="508"/>
      <c r="D37" s="508"/>
      <c r="E37" s="508"/>
      <c r="F37" s="243" t="s">
        <v>9</v>
      </c>
      <c r="G37" s="242">
        <f>G34</f>
        <v>339792.18117968104</v>
      </c>
    </row>
    <row r="38" spans="1:19" ht="17.100000000000001" customHeight="1" x14ac:dyDescent="0.2">
      <c r="B38" s="241"/>
      <c r="C38" s="240"/>
      <c r="D38" s="240"/>
      <c r="E38" s="240"/>
      <c r="F38" s="239"/>
      <c r="G38" s="238"/>
    </row>
    <row r="39" spans="1:19" ht="17.100000000000001" customHeight="1" x14ac:dyDescent="0.2">
      <c r="B39" s="234"/>
      <c r="C39" s="237"/>
      <c r="D39" s="237"/>
      <c r="E39" s="237"/>
      <c r="G39" s="236"/>
    </row>
    <row r="40" spans="1:19" ht="17.100000000000001" customHeight="1" x14ac:dyDescent="0.2">
      <c r="B40" s="234"/>
      <c r="C40" s="237"/>
      <c r="D40" s="237"/>
      <c r="E40" s="237"/>
      <c r="G40" s="236"/>
    </row>
    <row r="41" spans="1:19" ht="17.100000000000001" customHeight="1" x14ac:dyDescent="0.2">
      <c r="B41" s="234"/>
      <c r="C41" s="237"/>
      <c r="D41" s="237"/>
      <c r="E41" s="237"/>
      <c r="G41" s="236"/>
      <c r="S41" s="309"/>
    </row>
    <row r="42" spans="1:19" ht="18" customHeight="1" x14ac:dyDescent="0.2">
      <c r="B42" s="234"/>
      <c r="C42" s="237"/>
      <c r="D42" s="237"/>
      <c r="E42" s="237"/>
      <c r="G42" s="236"/>
      <c r="S42" s="309"/>
    </row>
    <row r="43" spans="1:19" ht="18" customHeight="1" x14ac:dyDescent="0.2">
      <c r="B43" s="234"/>
      <c r="D43" s="225"/>
      <c r="E43" s="225"/>
      <c r="F43" s="225"/>
      <c r="G43" s="235"/>
    </row>
    <row r="44" spans="1:19" ht="18" customHeight="1" x14ac:dyDescent="0.2">
      <c r="B44" s="234"/>
      <c r="D44" s="225"/>
      <c r="F44" s="225"/>
      <c r="G44" s="235"/>
      <c r="S44" s="309"/>
    </row>
    <row r="45" spans="1:19" ht="15" customHeight="1" x14ac:dyDescent="0.2">
      <c r="B45" s="234"/>
      <c r="C45" s="233" t="s">
        <v>16</v>
      </c>
      <c r="D45" s="232"/>
      <c r="E45" s="509" t="s">
        <v>17</v>
      </c>
      <c r="F45" s="509"/>
      <c r="G45" s="510"/>
      <c r="H45" s="231"/>
      <c r="S45" s="309"/>
    </row>
    <row r="46" spans="1:19" ht="15.75" x14ac:dyDescent="0.25">
      <c r="B46" s="230"/>
      <c r="C46" s="229" t="s">
        <v>69</v>
      </c>
      <c r="D46" s="228"/>
      <c r="E46" s="227" t="s">
        <v>13</v>
      </c>
      <c r="F46" s="227"/>
      <c r="G46" s="226"/>
      <c r="H46" s="225"/>
      <c r="S46" s="309"/>
    </row>
    <row r="47" spans="1:19" x14ac:dyDescent="0.2">
      <c r="B47" s="224"/>
      <c r="C47" s="223"/>
      <c r="D47" s="223"/>
      <c r="E47" s="222"/>
      <c r="F47" s="222"/>
      <c r="G47" s="221"/>
      <c r="S47" s="309"/>
    </row>
    <row r="48" spans="1:19" ht="21.95" customHeight="1" x14ac:dyDescent="0.2"/>
    <row r="49" spans="19:19" ht="21.95" customHeight="1" x14ac:dyDescent="0.2">
      <c r="S49" s="309"/>
    </row>
    <row r="50" spans="19:19" ht="21.95" customHeight="1" x14ac:dyDescent="0.2"/>
    <row r="51" spans="19:19" ht="7.5" customHeight="1" x14ac:dyDescent="0.2"/>
    <row r="55" spans="19:19" ht="21.95" customHeight="1" x14ac:dyDescent="0.2"/>
    <row r="56" spans="19:19" ht="21.95" customHeight="1" x14ac:dyDescent="0.2"/>
    <row r="57" spans="19:19" ht="21.95" customHeight="1" x14ac:dyDescent="0.2"/>
    <row r="58" spans="19:19" ht="21.95" customHeight="1" x14ac:dyDescent="0.2"/>
    <row r="59" spans="19:19" ht="21.95" customHeight="1" x14ac:dyDescent="0.2"/>
    <row r="60" spans="19:19" ht="23.25" customHeight="1" x14ac:dyDescent="0.2"/>
    <row r="62" spans="19:19" ht="21.95" customHeight="1" x14ac:dyDescent="0.2"/>
    <row r="63" spans="19:19" ht="21.95" customHeight="1" x14ac:dyDescent="0.2"/>
    <row r="64" spans="19:19" ht="21.95" customHeight="1" x14ac:dyDescent="0.2"/>
    <row r="65" spans="1:2" ht="21.95" customHeight="1" x14ac:dyDescent="0.2"/>
    <row r="66" spans="1:2" ht="21.95" customHeight="1" x14ac:dyDescent="0.2"/>
    <row r="67" spans="1:2" ht="7.5" customHeight="1" x14ac:dyDescent="0.2"/>
    <row r="68" spans="1:2" ht="18" customHeight="1" x14ac:dyDescent="0.2"/>
    <row r="69" spans="1:2" ht="18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>
      <c r="A73" s="199" t="s">
        <v>46</v>
      </c>
      <c r="B73" s="199">
        <v>2.76</v>
      </c>
    </row>
    <row r="74" spans="1:2" x14ac:dyDescent="0.2">
      <c r="A74" s="199" t="s">
        <v>47</v>
      </c>
      <c r="B74" s="199">
        <v>2</v>
      </c>
    </row>
    <row r="75" spans="1:2" x14ac:dyDescent="0.2">
      <c r="A75" s="199" t="s">
        <v>49</v>
      </c>
      <c r="B75" s="199">
        <v>3.23</v>
      </c>
    </row>
    <row r="76" spans="1:2" x14ac:dyDescent="0.2">
      <c r="A76" s="199" t="s">
        <v>48</v>
      </c>
      <c r="B76" s="199">
        <v>1.84</v>
      </c>
    </row>
    <row r="77" spans="1:2" x14ac:dyDescent="0.2">
      <c r="A77" s="199" t="s">
        <v>50</v>
      </c>
      <c r="B77" s="199">
        <v>3.18</v>
      </c>
    </row>
    <row r="78" spans="1:2" x14ac:dyDescent="0.2">
      <c r="A78" s="199" t="s">
        <v>51</v>
      </c>
      <c r="B78" s="199">
        <v>2.38</v>
      </c>
    </row>
    <row r="79" spans="1:2" x14ac:dyDescent="0.2">
      <c r="A79" s="199" t="s">
        <v>52</v>
      </c>
      <c r="B79" s="199">
        <v>5.45</v>
      </c>
    </row>
    <row r="80" spans="1:2" x14ac:dyDescent="0.2">
      <c r="A80" s="199" t="s">
        <v>53</v>
      </c>
      <c r="B80" s="199">
        <v>5.98</v>
      </c>
    </row>
    <row r="81" spans="1:2" x14ac:dyDescent="0.2">
      <c r="A81" s="199" t="s">
        <v>73</v>
      </c>
      <c r="B81" s="199">
        <v>2.2000000000000002</v>
      </c>
    </row>
    <row r="82" spans="1:2" x14ac:dyDescent="0.2">
      <c r="A82" s="199" t="s">
        <v>54</v>
      </c>
      <c r="B82" s="199">
        <v>4.7</v>
      </c>
    </row>
    <row r="83" spans="1:2" x14ac:dyDescent="0.2">
      <c r="A83" s="199" t="s">
        <v>101</v>
      </c>
      <c r="B83" s="199">
        <v>4.4000000000000004</v>
      </c>
    </row>
    <row r="84" spans="1:2" x14ac:dyDescent="0.2">
      <c r="A84" s="199" t="s">
        <v>55</v>
      </c>
      <c r="B84" s="199">
        <v>2.15</v>
      </c>
    </row>
    <row r="85" spans="1:2" x14ac:dyDescent="0.2">
      <c r="A85" s="199" t="s">
        <v>56</v>
      </c>
      <c r="B85" s="199">
        <v>2.41</v>
      </c>
    </row>
    <row r="86" spans="1:2" x14ac:dyDescent="0.2">
      <c r="A86" s="199" t="s">
        <v>57</v>
      </c>
      <c r="B86" s="199">
        <v>2.83</v>
      </c>
    </row>
    <row r="87" spans="1:2" x14ac:dyDescent="0.2">
      <c r="A87" s="199" t="s">
        <v>58</v>
      </c>
      <c r="B87" s="199">
        <v>3.46</v>
      </c>
    </row>
    <row r="88" spans="1:2" x14ac:dyDescent="0.2">
      <c r="A88" s="199" t="s">
        <v>59</v>
      </c>
      <c r="B88" s="199">
        <v>2.15</v>
      </c>
    </row>
    <row r="89" spans="1:2" x14ac:dyDescent="0.2">
      <c r="A89" s="199" t="s">
        <v>60</v>
      </c>
      <c r="B89" s="199">
        <v>4.3899999999999997</v>
      </c>
    </row>
    <row r="90" spans="1:2" x14ac:dyDescent="0.2">
      <c r="A90" s="199" t="s">
        <v>61</v>
      </c>
      <c r="B90" s="199">
        <v>3.9</v>
      </c>
    </row>
    <row r="91" spans="1:2" x14ac:dyDescent="0.2">
      <c r="A91" s="199" t="s">
        <v>62</v>
      </c>
      <c r="B91" s="199">
        <v>1.18</v>
      </c>
    </row>
    <row r="92" spans="1:2" x14ac:dyDescent="0.2">
      <c r="A92" s="199" t="s">
        <v>72</v>
      </c>
      <c r="B92" s="199">
        <v>4.5</v>
      </c>
    </row>
    <row r="93" spans="1:2" x14ac:dyDescent="0.2">
      <c r="A93" s="199" t="s">
        <v>77</v>
      </c>
      <c r="B93" s="199">
        <v>6.49</v>
      </c>
    </row>
    <row r="94" spans="1:2" x14ac:dyDescent="0.2">
      <c r="A94" s="199" t="s">
        <v>152</v>
      </c>
      <c r="B94" s="199">
        <v>5.53</v>
      </c>
    </row>
  </sheetData>
  <autoFilter ref="A7:S31" xr:uid="{00000000-0009-0000-0000-000012000000}"/>
  <mergeCells count="8">
    <mergeCell ref="B37:E37"/>
    <mergeCell ref="E45:G45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5" orientation="portrait" r:id="rId2"/>
  <headerFooter alignWithMargins="0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>
    <pageSetUpPr fitToPage="1"/>
  </sheetPr>
  <dimension ref="A1:AC65"/>
  <sheetViews>
    <sheetView topLeftCell="B3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29" x14ac:dyDescent="0.2">
      <c r="C1" s="200" t="s">
        <v>67</v>
      </c>
    </row>
    <row r="3" spans="2:29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</row>
    <row r="4" spans="2:29" x14ac:dyDescent="0.2">
      <c r="B4" s="210">
        <v>590044190</v>
      </c>
      <c r="C4" s="211">
        <v>43854</v>
      </c>
      <c r="D4" s="210" t="s">
        <v>149</v>
      </c>
      <c r="E4" s="210">
        <v>450</v>
      </c>
      <c r="F4" s="210" t="s">
        <v>156</v>
      </c>
      <c r="G4" s="200"/>
      <c r="H4" s="200"/>
    </row>
    <row r="5" spans="2:29" x14ac:dyDescent="0.2">
      <c r="B5" s="210">
        <v>590044190</v>
      </c>
      <c r="C5" s="211">
        <v>43854</v>
      </c>
      <c r="D5" s="210" t="s">
        <v>33</v>
      </c>
      <c r="E5" s="210">
        <v>1000</v>
      </c>
      <c r="F5" s="210" t="s">
        <v>156</v>
      </c>
      <c r="G5" s="200"/>
      <c r="H5" s="200"/>
    </row>
    <row r="6" spans="2:29" x14ac:dyDescent="0.2">
      <c r="B6" s="210">
        <v>590044190</v>
      </c>
      <c r="C6" s="211">
        <v>43854</v>
      </c>
      <c r="D6" s="210" t="s">
        <v>37</v>
      </c>
      <c r="E6" s="210">
        <v>1400</v>
      </c>
      <c r="F6" s="210" t="s">
        <v>156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29" x14ac:dyDescent="0.2">
      <c r="B7" s="210">
        <v>590044190</v>
      </c>
      <c r="C7" s="211">
        <v>43854</v>
      </c>
      <c r="D7" s="210" t="s">
        <v>35</v>
      </c>
      <c r="E7" s="210">
        <v>200</v>
      </c>
      <c r="F7" s="210" t="s">
        <v>156</v>
      </c>
      <c r="G7" s="200"/>
      <c r="H7" s="200"/>
      <c r="I7" s="76" t="s">
        <v>29</v>
      </c>
      <c r="J7" s="76">
        <v>400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29" x14ac:dyDescent="0.2">
      <c r="B8" s="210">
        <v>590044190</v>
      </c>
      <c r="C8" s="211">
        <v>43854</v>
      </c>
      <c r="D8" s="210" t="s">
        <v>39</v>
      </c>
      <c r="E8" s="210">
        <v>400</v>
      </c>
      <c r="F8" s="210" t="s">
        <v>156</v>
      </c>
      <c r="I8" s="76" t="s">
        <v>28</v>
      </c>
      <c r="J8" s="76">
        <v>400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29" x14ac:dyDescent="0.2">
      <c r="B9" s="215">
        <v>590044351</v>
      </c>
      <c r="C9" s="216">
        <v>43860</v>
      </c>
      <c r="D9" s="215" t="s">
        <v>33</v>
      </c>
      <c r="E9" s="215">
        <v>1000</v>
      </c>
      <c r="F9" s="215" t="s">
        <v>157</v>
      </c>
      <c r="I9" s="76" t="s">
        <v>31</v>
      </c>
      <c r="J9" s="76">
        <v>360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29" x14ac:dyDescent="0.2">
      <c r="B10" s="215">
        <v>590044351</v>
      </c>
      <c r="C10" s="216">
        <v>43860</v>
      </c>
      <c r="D10" s="310" t="s">
        <v>37</v>
      </c>
      <c r="E10" s="215">
        <v>700</v>
      </c>
      <c r="F10" s="215" t="s">
        <v>157</v>
      </c>
      <c r="I10" s="76" t="s">
        <v>32</v>
      </c>
      <c r="J10" s="76">
        <v>840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29" x14ac:dyDescent="0.2">
      <c r="B11" s="215">
        <v>590044351</v>
      </c>
      <c r="C11" s="216">
        <v>43860</v>
      </c>
      <c r="D11" s="215" t="s">
        <v>39</v>
      </c>
      <c r="E11" s="215">
        <v>1000</v>
      </c>
      <c r="F11" s="215" t="s">
        <v>157</v>
      </c>
      <c r="H11" s="208"/>
      <c r="I11" s="76" t="s">
        <v>33</v>
      </c>
      <c r="J11" s="76">
        <v>3000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29" x14ac:dyDescent="0.2">
      <c r="B12" s="215">
        <v>590044351</v>
      </c>
      <c r="C12" s="216">
        <v>43860</v>
      </c>
      <c r="D12" s="215" t="s">
        <v>38</v>
      </c>
      <c r="E12" s="215">
        <v>1000</v>
      </c>
      <c r="F12" s="215" t="s">
        <v>157</v>
      </c>
      <c r="I12" s="76" t="s">
        <v>34</v>
      </c>
      <c r="J12" s="76">
        <v>400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29" x14ac:dyDescent="0.2">
      <c r="B13" s="215">
        <v>590044351</v>
      </c>
      <c r="C13" s="216">
        <v>43860</v>
      </c>
      <c r="D13" s="215" t="s">
        <v>35</v>
      </c>
      <c r="E13" s="215">
        <v>250</v>
      </c>
      <c r="F13" s="215" t="s">
        <v>157</v>
      </c>
      <c r="I13" s="76" t="s">
        <v>35</v>
      </c>
      <c r="J13" s="76">
        <v>900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29" x14ac:dyDescent="0.2">
      <c r="B14" s="215">
        <v>590044351</v>
      </c>
      <c r="C14" s="216">
        <v>43860</v>
      </c>
      <c r="D14" s="215" t="s">
        <v>149</v>
      </c>
      <c r="E14" s="215">
        <v>100</v>
      </c>
      <c r="F14" s="215" t="s">
        <v>157</v>
      </c>
      <c r="I14" s="76" t="s">
        <v>149</v>
      </c>
      <c r="J14" s="76">
        <v>1310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29" x14ac:dyDescent="0.2">
      <c r="B15" s="210">
        <v>590044387</v>
      </c>
      <c r="C15" s="211">
        <v>43865</v>
      </c>
      <c r="D15" s="210" t="s">
        <v>36</v>
      </c>
      <c r="E15" s="210">
        <v>900</v>
      </c>
      <c r="F15" s="211">
        <v>43865</v>
      </c>
      <c r="I15" s="76" t="s">
        <v>36</v>
      </c>
      <c r="J15" s="76">
        <v>900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29" x14ac:dyDescent="0.2">
      <c r="B16" s="215">
        <v>590044433</v>
      </c>
      <c r="C16" s="216">
        <v>43868</v>
      </c>
      <c r="D16" s="215" t="s">
        <v>34</v>
      </c>
      <c r="E16" s="215">
        <v>400</v>
      </c>
      <c r="F16" s="215" t="s">
        <v>158</v>
      </c>
      <c r="I16" s="76" t="s">
        <v>37</v>
      </c>
      <c r="J16" s="76">
        <v>3800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590044433</v>
      </c>
      <c r="C17" s="216">
        <v>43868</v>
      </c>
      <c r="D17" s="215" t="s">
        <v>39</v>
      </c>
      <c r="E17" s="215">
        <v>800</v>
      </c>
      <c r="F17" s="215" t="s">
        <v>158</v>
      </c>
      <c r="I17" s="76" t="s">
        <v>38</v>
      </c>
      <c r="J17" s="76">
        <v>2100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590044433</v>
      </c>
      <c r="C18" s="216">
        <v>43868</v>
      </c>
      <c r="D18" s="215" t="s">
        <v>37</v>
      </c>
      <c r="E18" s="215">
        <v>1000</v>
      </c>
      <c r="F18" s="215" t="s">
        <v>158</v>
      </c>
      <c r="I18" s="76" t="s">
        <v>39</v>
      </c>
      <c r="J18" s="76">
        <v>2420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590044433</v>
      </c>
      <c r="C19" s="216">
        <v>43868</v>
      </c>
      <c r="D19" s="215" t="s">
        <v>149</v>
      </c>
      <c r="E19" s="215">
        <v>350</v>
      </c>
      <c r="F19" s="215" t="s">
        <v>158</v>
      </c>
      <c r="I19" s="76" t="s">
        <v>43</v>
      </c>
      <c r="J19" s="76">
        <v>380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590044433</v>
      </c>
      <c r="C20" s="216">
        <v>43868</v>
      </c>
      <c r="D20" s="215" t="s">
        <v>28</v>
      </c>
      <c r="E20" s="215">
        <v>200</v>
      </c>
      <c r="F20" s="215" t="s">
        <v>158</v>
      </c>
      <c r="I20" s="76" t="s">
        <v>24</v>
      </c>
      <c r="J20" s="76">
        <v>17210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5">
        <v>590044433</v>
      </c>
      <c r="C21" s="216">
        <v>43868</v>
      </c>
      <c r="D21" s="215" t="s">
        <v>29</v>
      </c>
      <c r="E21" s="215">
        <v>400</v>
      </c>
      <c r="F21" s="215" t="s">
        <v>158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5">
        <v>590044433</v>
      </c>
      <c r="C22" s="216">
        <v>43868</v>
      </c>
      <c r="D22" s="215" t="s">
        <v>31</v>
      </c>
      <c r="E22" s="215">
        <v>360</v>
      </c>
      <c r="F22" s="215" t="s">
        <v>158</v>
      </c>
      <c r="H22" s="208"/>
      <c r="I22"/>
      <c r="J22" s="199"/>
    </row>
    <row r="23" spans="1:29" x14ac:dyDescent="0.2">
      <c r="B23" s="215">
        <v>590044433</v>
      </c>
      <c r="C23" s="216">
        <v>43868</v>
      </c>
      <c r="D23" s="215" t="s">
        <v>35</v>
      </c>
      <c r="E23" s="215">
        <v>300</v>
      </c>
      <c r="F23" s="215" t="s">
        <v>158</v>
      </c>
      <c r="I23"/>
      <c r="J23" s="199"/>
    </row>
    <row r="24" spans="1:29" x14ac:dyDescent="0.2">
      <c r="B24" s="215">
        <v>590044433</v>
      </c>
      <c r="C24" s="216">
        <v>43868</v>
      </c>
      <c r="D24" s="215" t="s">
        <v>32</v>
      </c>
      <c r="E24" s="215">
        <v>400</v>
      </c>
      <c r="F24" s="215" t="s">
        <v>158</v>
      </c>
      <c r="I24"/>
    </row>
    <row r="25" spans="1:29" x14ac:dyDescent="0.2">
      <c r="B25" s="215">
        <v>590044433</v>
      </c>
      <c r="C25" s="216">
        <v>43868</v>
      </c>
      <c r="D25" s="215" t="s">
        <v>33</v>
      </c>
      <c r="E25" s="215">
        <v>300</v>
      </c>
      <c r="F25" s="215" t="s">
        <v>158</v>
      </c>
      <c r="I25"/>
    </row>
    <row r="26" spans="1:29" x14ac:dyDescent="0.2">
      <c r="B26" s="210">
        <v>590044481</v>
      </c>
      <c r="C26" s="211">
        <v>43875</v>
      </c>
      <c r="D26" s="210" t="s">
        <v>37</v>
      </c>
      <c r="E26" s="210">
        <v>700</v>
      </c>
      <c r="F26" s="210" t="s">
        <v>159</v>
      </c>
      <c r="I26"/>
    </row>
    <row r="27" spans="1:29" x14ac:dyDescent="0.2">
      <c r="B27" s="210">
        <v>590044481</v>
      </c>
      <c r="C27" s="211">
        <v>43875</v>
      </c>
      <c r="D27" s="210" t="s">
        <v>32</v>
      </c>
      <c r="E27" s="210">
        <v>440</v>
      </c>
      <c r="F27" s="210" t="s">
        <v>159</v>
      </c>
      <c r="I27"/>
    </row>
    <row r="28" spans="1:29" x14ac:dyDescent="0.2">
      <c r="B28" s="210">
        <v>590044481</v>
      </c>
      <c r="C28" s="211">
        <v>43875</v>
      </c>
      <c r="D28" s="210" t="s">
        <v>33</v>
      </c>
      <c r="E28" s="210">
        <v>700</v>
      </c>
      <c r="F28" s="210" t="s">
        <v>159</v>
      </c>
      <c r="I28"/>
    </row>
    <row r="29" spans="1:29" s="200" customFormat="1" x14ac:dyDescent="0.2">
      <c r="A29" s="199"/>
      <c r="B29" s="210">
        <v>590044481</v>
      </c>
      <c r="C29" s="211">
        <v>43875</v>
      </c>
      <c r="D29" s="206" t="s">
        <v>38</v>
      </c>
      <c r="E29" s="205">
        <v>1100</v>
      </c>
      <c r="F29" s="210" t="s">
        <v>159</v>
      </c>
      <c r="G29" s="199"/>
      <c r="H29" s="199"/>
      <c r="I29"/>
      <c r="K29" s="199"/>
    </row>
    <row r="30" spans="1:29" x14ac:dyDescent="0.2">
      <c r="B30" s="210">
        <v>590044481</v>
      </c>
      <c r="C30" s="211">
        <v>43875</v>
      </c>
      <c r="D30" s="210" t="s">
        <v>35</v>
      </c>
      <c r="E30" s="210">
        <v>150</v>
      </c>
      <c r="F30" s="210" t="s">
        <v>159</v>
      </c>
      <c r="I30"/>
    </row>
    <row r="31" spans="1:29" s="200" customFormat="1" x14ac:dyDescent="0.2">
      <c r="A31" s="199"/>
      <c r="B31" s="210">
        <v>590044481</v>
      </c>
      <c r="C31" s="211">
        <v>43875</v>
      </c>
      <c r="D31" s="210" t="s">
        <v>39</v>
      </c>
      <c r="E31" s="210">
        <v>220</v>
      </c>
      <c r="F31" s="210" t="s">
        <v>159</v>
      </c>
      <c r="G31" s="199"/>
      <c r="H31" s="199"/>
      <c r="I31"/>
      <c r="K31" s="199"/>
    </row>
    <row r="32" spans="1:29" s="200" customFormat="1" x14ac:dyDescent="0.2">
      <c r="A32" s="199"/>
      <c r="B32" s="210">
        <v>590044481</v>
      </c>
      <c r="C32" s="211">
        <v>43875</v>
      </c>
      <c r="D32" s="210" t="s">
        <v>28</v>
      </c>
      <c r="E32" s="210">
        <v>200</v>
      </c>
      <c r="F32" s="210" t="s">
        <v>159</v>
      </c>
      <c r="G32" s="199"/>
      <c r="H32" s="199"/>
      <c r="I32"/>
      <c r="K32" s="199"/>
    </row>
    <row r="33" spans="1:11" s="200" customFormat="1" x14ac:dyDescent="0.2">
      <c r="A33" s="199"/>
      <c r="B33" s="210">
        <v>590044481</v>
      </c>
      <c r="C33" s="211">
        <v>43875</v>
      </c>
      <c r="D33" s="206" t="s">
        <v>43</v>
      </c>
      <c r="E33" s="205">
        <v>380</v>
      </c>
      <c r="F33" s="210" t="s">
        <v>159</v>
      </c>
      <c r="G33" s="199"/>
      <c r="H33" s="199"/>
      <c r="I33"/>
      <c r="K33" s="199"/>
    </row>
    <row r="34" spans="1:11" s="200" customFormat="1" x14ac:dyDescent="0.2">
      <c r="A34" s="199"/>
      <c r="B34" s="210">
        <v>590044481</v>
      </c>
      <c r="C34" s="211">
        <v>43875</v>
      </c>
      <c r="D34" s="206" t="s">
        <v>149</v>
      </c>
      <c r="E34" s="205">
        <v>410</v>
      </c>
      <c r="F34" s="210" t="s">
        <v>159</v>
      </c>
      <c r="G34" s="199"/>
      <c r="H34" s="199"/>
      <c r="I34"/>
      <c r="K34" s="199"/>
    </row>
    <row r="35" spans="1:11" s="200" customFormat="1" x14ac:dyDescent="0.2">
      <c r="A35" s="199"/>
      <c r="F35" s="201"/>
      <c r="G35" s="199"/>
      <c r="H35" s="199"/>
      <c r="I35"/>
      <c r="K35" s="199"/>
    </row>
    <row r="36" spans="1:11" s="200" customFormat="1" x14ac:dyDescent="0.2">
      <c r="A36" s="199"/>
      <c r="F36" s="201"/>
      <c r="G36" s="199"/>
      <c r="H36" s="199"/>
      <c r="I36"/>
      <c r="K36" s="199"/>
    </row>
    <row r="37" spans="1:11" s="200" customFormat="1" x14ac:dyDescent="0.2">
      <c r="A37" s="199"/>
      <c r="B37" s="199" t="s">
        <v>29</v>
      </c>
      <c r="F37" s="201"/>
      <c r="G37" s="199"/>
      <c r="H37" s="199"/>
      <c r="I37"/>
      <c r="K37" s="199"/>
    </row>
    <row r="38" spans="1:11" s="200" customFormat="1" x14ac:dyDescent="0.2">
      <c r="A38" s="199"/>
      <c r="B38" s="199" t="s">
        <v>30</v>
      </c>
      <c r="F38" s="201"/>
      <c r="G38" s="199"/>
      <c r="H38" s="199"/>
      <c r="I38"/>
      <c r="K38" s="199"/>
    </row>
    <row r="39" spans="1:11" s="200" customFormat="1" x14ac:dyDescent="0.2">
      <c r="A39" s="199"/>
      <c r="B39" s="199" t="s">
        <v>28</v>
      </c>
      <c r="F39" s="201"/>
      <c r="G39" s="199"/>
      <c r="H39" s="199"/>
      <c r="I39"/>
      <c r="K39" s="199"/>
    </row>
    <row r="40" spans="1:11" s="200" customFormat="1" x14ac:dyDescent="0.2">
      <c r="A40" s="199"/>
      <c r="B40" s="199" t="s">
        <v>31</v>
      </c>
      <c r="F40" s="201"/>
      <c r="G40" s="199"/>
      <c r="H40" s="199"/>
      <c r="I40"/>
      <c r="K40" s="199"/>
    </row>
    <row r="41" spans="1:11" s="200" customFormat="1" x14ac:dyDescent="0.2">
      <c r="A41" s="199"/>
      <c r="B41" s="199" t="s">
        <v>32</v>
      </c>
      <c r="F41" s="201"/>
      <c r="G41" s="199"/>
      <c r="H41" s="199"/>
      <c r="I41"/>
      <c r="K41" s="199"/>
    </row>
    <row r="42" spans="1:11" s="200" customFormat="1" x14ac:dyDescent="0.2">
      <c r="A42" s="199"/>
      <c r="B42" s="199" t="s">
        <v>33</v>
      </c>
      <c r="F42" s="201"/>
      <c r="G42" s="199"/>
      <c r="H42" s="199"/>
      <c r="I42"/>
      <c r="K42" s="199"/>
    </row>
    <row r="43" spans="1:11" s="200" customFormat="1" x14ac:dyDescent="0.2">
      <c r="A43" s="199"/>
      <c r="B43" s="199" t="s">
        <v>34</v>
      </c>
      <c r="F43" s="201"/>
      <c r="G43" s="199"/>
      <c r="H43" s="199"/>
      <c r="I43"/>
      <c r="K43" s="199"/>
    </row>
    <row r="44" spans="1:11" s="200" customFormat="1" x14ac:dyDescent="0.2">
      <c r="A44" s="199"/>
      <c r="B44" s="199" t="s">
        <v>35</v>
      </c>
      <c r="F44" s="201"/>
      <c r="G44" s="199"/>
      <c r="H44" s="199"/>
      <c r="I44"/>
      <c r="K44" s="199"/>
    </row>
    <row r="45" spans="1:11" s="200" customFormat="1" x14ac:dyDescent="0.2">
      <c r="A45" s="199"/>
      <c r="B45" s="199" t="s">
        <v>36</v>
      </c>
      <c r="F45" s="201"/>
      <c r="G45" s="199"/>
      <c r="H45" s="199"/>
      <c r="I45"/>
      <c r="K45" s="199"/>
    </row>
    <row r="46" spans="1:11" s="200" customFormat="1" x14ac:dyDescent="0.2">
      <c r="A46" s="199"/>
      <c r="B46" s="199" t="s">
        <v>37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38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39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40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41</v>
      </c>
      <c r="F50" s="201"/>
      <c r="G50" s="199"/>
      <c r="H50" s="199"/>
      <c r="I50"/>
      <c r="K50" s="199"/>
    </row>
    <row r="51" spans="1:11" s="200" customFormat="1" x14ac:dyDescent="0.2">
      <c r="A51" s="199"/>
      <c r="B51" s="200" t="s">
        <v>70</v>
      </c>
      <c r="F51" s="201"/>
      <c r="G51" s="199"/>
      <c r="H51" s="199"/>
      <c r="K51" s="199"/>
    </row>
    <row r="52" spans="1:11" s="200" customFormat="1" x14ac:dyDescent="0.2">
      <c r="A52" s="199"/>
      <c r="B52" s="199" t="s">
        <v>42</v>
      </c>
      <c r="F52" s="201"/>
      <c r="G52" s="199"/>
      <c r="H52" s="199"/>
      <c r="K52" s="199"/>
    </row>
    <row r="53" spans="1:11" s="200" customFormat="1" x14ac:dyDescent="0.2">
      <c r="A53" s="199"/>
      <c r="B53" s="199" t="s">
        <v>43</v>
      </c>
      <c r="F53" s="201"/>
      <c r="G53" s="199"/>
      <c r="H53" s="199"/>
      <c r="K53" s="199"/>
    </row>
    <row r="54" spans="1:11" s="200" customFormat="1" x14ac:dyDescent="0.2">
      <c r="A54" s="199"/>
      <c r="B54" s="199" t="s">
        <v>44</v>
      </c>
      <c r="F54" s="201"/>
      <c r="G54" s="199"/>
      <c r="H54" s="199"/>
      <c r="K54" s="199"/>
    </row>
    <row r="55" spans="1:11" s="200" customFormat="1" x14ac:dyDescent="0.2">
      <c r="A55" s="199"/>
      <c r="B55" s="94" t="s">
        <v>71</v>
      </c>
      <c r="F55" s="201"/>
      <c r="G55" s="199"/>
      <c r="H55" s="199"/>
      <c r="K55" s="199"/>
    </row>
    <row r="56" spans="1:11" s="200" customFormat="1" x14ac:dyDescent="0.2">
      <c r="A56" s="199"/>
      <c r="B56" s="202" t="s">
        <v>76</v>
      </c>
      <c r="F56" s="201"/>
      <c r="G56" s="199"/>
      <c r="H56" s="199"/>
      <c r="K56" s="199"/>
    </row>
    <row r="57" spans="1:11" s="200" customFormat="1" x14ac:dyDescent="0.2">
      <c r="A57" s="199"/>
      <c r="B57" s="202" t="s">
        <v>90</v>
      </c>
      <c r="F57" s="201"/>
      <c r="G57" s="199"/>
      <c r="H57" s="199"/>
      <c r="K57" s="199"/>
    </row>
    <row r="58" spans="1:11" s="200" customFormat="1" x14ac:dyDescent="0.2">
      <c r="A58" s="199"/>
      <c r="B58" s="200" t="s">
        <v>149</v>
      </c>
      <c r="F58" s="201"/>
      <c r="G58" s="199"/>
      <c r="H58" s="199"/>
      <c r="K58" s="199"/>
    </row>
    <row r="59" spans="1:11" s="200" customFormat="1" x14ac:dyDescent="0.2">
      <c r="A59" s="199"/>
      <c r="F59" s="201"/>
      <c r="G59" s="199"/>
      <c r="H59" s="199"/>
      <c r="K59" s="199"/>
    </row>
    <row r="60" spans="1:11" s="200" customFormat="1" x14ac:dyDescent="0.2">
      <c r="A60" s="199"/>
      <c r="F60" s="201"/>
      <c r="G60" s="199"/>
      <c r="H60" s="199"/>
      <c r="K60" s="199"/>
    </row>
    <row r="61" spans="1:11" s="200" customFormat="1" x14ac:dyDescent="0.2">
      <c r="A61" s="199"/>
      <c r="F61" s="201"/>
      <c r="G61" s="199"/>
      <c r="H61" s="199"/>
      <c r="K61" s="199"/>
    </row>
    <row r="62" spans="1:11" s="200" customFormat="1" x14ac:dyDescent="0.2">
      <c r="A62" s="199"/>
      <c r="F62" s="201"/>
      <c r="G62" s="199"/>
      <c r="H62" s="199"/>
      <c r="K62" s="199"/>
    </row>
    <row r="63" spans="1:11" s="200" customFormat="1" x14ac:dyDescent="0.2">
      <c r="A63" s="199"/>
      <c r="F63" s="201"/>
      <c r="G63" s="199"/>
      <c r="H63" s="199"/>
      <c r="K63" s="199"/>
    </row>
    <row r="64" spans="1:11" s="200" customFormat="1" x14ac:dyDescent="0.2">
      <c r="A64" s="199"/>
      <c r="F64" s="201"/>
      <c r="G64" s="199"/>
      <c r="H64" s="199"/>
      <c r="K64" s="199"/>
    </row>
    <row r="65" spans="1:11" s="200" customFormat="1" x14ac:dyDescent="0.2">
      <c r="A65" s="199"/>
      <c r="F65" s="201"/>
      <c r="G65" s="199"/>
      <c r="H65" s="199"/>
      <c r="K65" s="199"/>
    </row>
  </sheetData>
  <dataValidations count="3">
    <dataValidation type="list" allowBlank="1" showInputMessage="1" showErrorMessage="1" sqref="D29 D33:D34" xr:uid="{00000000-0002-0000-1300-000000000000}">
      <formula1>$B$37:$B$59</formula1>
    </dataValidation>
    <dataValidation type="list" allowBlank="1" showInputMessage="1" showErrorMessage="1" sqref="D4:D28 D30:D32" xr:uid="{00000000-0002-0000-1300-000001000000}">
      <formula1>$B$37:$B$60</formula1>
    </dataValidation>
    <dataValidation type="list" allowBlank="1" showInputMessage="1" showErrorMessage="1" sqref="D35:D37" xr:uid="{00000000-0002-0000-1300-000002000000}">
      <formula1>$B$37:$B$54</formula1>
    </dataValidation>
  </dataValidations>
  <pageMargins left="0.51181102362204722" right="0.11811023622047245" top="0.74803149606299213" bottom="0.74803149606299213" header="0.31496062992125984" footer="0.31496062992125984"/>
  <pageSetup paperSize="9" scale="97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 filterMode="1">
    <pageSetUpPr fitToPage="1"/>
  </sheetPr>
  <dimension ref="A2:S96"/>
  <sheetViews>
    <sheetView showGridLines="0" topLeftCell="A5" zoomScale="80" zoomScaleNormal="80" workbookViewId="0">
      <selection activeCell="G28" sqref="G28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161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VLOOKUP(C8,$A$74:$B$93,2,FALSE)</f>
        <v>2.76</v>
      </c>
      <c r="E8" s="273">
        <f>IFERROR(VLOOKUP(A8,$J$11:$K$32,2,FALSE),0)</f>
        <v>650</v>
      </c>
      <c r="F8" s="271" t="s">
        <v>12</v>
      </c>
      <c r="G8" s="141">
        <f t="shared" ref="G8:G28" si="0">+D8*E8</f>
        <v>1793.9999999999998</v>
      </c>
      <c r="J8" s="290"/>
      <c r="M8" s="142">
        <v>50000562</v>
      </c>
      <c r="N8" s="299">
        <f>E8</f>
        <v>650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VLOOKUP(C9,$A$74:$B$103,2,FALSE)</f>
        <v>2</v>
      </c>
      <c r="E9" s="273">
        <f t="shared" ref="E9:E30" si="2">IFERROR(VLOOKUP(A9,$J$11:$K$32,2,FALSE),0)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3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 t="shared" si="2"/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750</v>
      </c>
      <c r="F11" s="273" t="s">
        <v>12</v>
      </c>
      <c r="G11" s="146">
        <f t="shared" si="0"/>
        <v>1380</v>
      </c>
      <c r="J11" s="63" t="s">
        <v>37</v>
      </c>
      <c r="K11" s="63">
        <v>3700</v>
      </c>
      <c r="L11" s="292"/>
      <c r="M11" s="237">
        <v>50001439</v>
      </c>
      <c r="N11" s="299">
        <f t="shared" si="3"/>
        <v>750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800</v>
      </c>
      <c r="F12" s="273" t="s">
        <v>12</v>
      </c>
      <c r="G12" s="146">
        <f t="shared" si="0"/>
        <v>2544</v>
      </c>
      <c r="J12" s="63" t="s">
        <v>33</v>
      </c>
      <c r="K12" s="63">
        <v>2900</v>
      </c>
      <c r="L12" s="292"/>
      <c r="M12" s="237">
        <v>50003065</v>
      </c>
      <c r="N12" s="299">
        <f t="shared" si="3"/>
        <v>800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2900</v>
      </c>
      <c r="F13" s="273" t="s">
        <v>12</v>
      </c>
      <c r="G13" s="146">
        <f t="shared" si="0"/>
        <v>6902</v>
      </c>
      <c r="J13" s="63" t="s">
        <v>29</v>
      </c>
      <c r="K13" s="63">
        <v>650</v>
      </c>
      <c r="L13" s="292"/>
      <c r="M13" s="237">
        <v>50003076</v>
      </c>
      <c r="N13" s="299">
        <f t="shared" si="3"/>
        <v>2900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0</v>
      </c>
      <c r="F14" s="273" t="s">
        <v>12</v>
      </c>
      <c r="G14" s="146">
        <f t="shared" si="0"/>
        <v>0</v>
      </c>
      <c r="J14" s="63" t="s">
        <v>35</v>
      </c>
      <c r="K14" s="63">
        <v>1050</v>
      </c>
      <c r="L14" s="292"/>
      <c r="M14" s="237">
        <v>50003460</v>
      </c>
      <c r="N14" s="299">
        <f t="shared" si="3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1050</v>
      </c>
      <c r="F15" s="272" t="s">
        <v>12</v>
      </c>
      <c r="G15" s="146">
        <f t="shared" si="0"/>
        <v>6279</v>
      </c>
      <c r="J15" s="63" t="s">
        <v>38</v>
      </c>
      <c r="K15" s="63">
        <v>3400</v>
      </c>
      <c r="L15" s="292"/>
      <c r="M15" s="237">
        <v>50003499</v>
      </c>
      <c r="N15" s="299">
        <f t="shared" si="3"/>
        <v>1050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J16" s="63" t="s">
        <v>39</v>
      </c>
      <c r="K16" s="63">
        <v>2500</v>
      </c>
      <c r="L16" s="292"/>
      <c r="M16" s="299">
        <v>50004826</v>
      </c>
      <c r="N16" s="299">
        <f t="shared" si="3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0</v>
      </c>
      <c r="F17" s="272" t="s">
        <v>12</v>
      </c>
      <c r="G17" s="146">
        <f t="shared" si="0"/>
        <v>0</v>
      </c>
      <c r="J17" s="63" t="s">
        <v>28</v>
      </c>
      <c r="K17" s="63">
        <v>800</v>
      </c>
      <c r="L17" s="292"/>
      <c r="M17" s="299">
        <v>50003889</v>
      </c>
      <c r="N17" s="299">
        <f t="shared" si="3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3700</v>
      </c>
      <c r="F18" s="272" t="s">
        <v>12</v>
      </c>
      <c r="G18" s="146">
        <f t="shared" si="0"/>
        <v>7955</v>
      </c>
      <c r="J18" s="63" t="s">
        <v>31</v>
      </c>
      <c r="K18" s="63">
        <v>750</v>
      </c>
      <c r="L18" s="292"/>
      <c r="M18" s="237">
        <v>50004144</v>
      </c>
      <c r="N18" s="299">
        <f t="shared" si="3"/>
        <v>3700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3400</v>
      </c>
      <c r="F19" s="272" t="s">
        <v>12</v>
      </c>
      <c r="G19" s="146">
        <f t="shared" si="0"/>
        <v>8194</v>
      </c>
      <c r="J19" s="63" t="s">
        <v>32</v>
      </c>
      <c r="K19" s="63">
        <v>800</v>
      </c>
      <c r="L19" s="292"/>
      <c r="M19" s="237">
        <v>50004171</v>
      </c>
      <c r="N19" s="299">
        <f t="shared" si="3"/>
        <v>3400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2500</v>
      </c>
      <c r="F20" s="272" t="s">
        <v>12</v>
      </c>
      <c r="G20" s="146">
        <f t="shared" si="0"/>
        <v>7075</v>
      </c>
      <c r="J20" s="63" t="s">
        <v>149</v>
      </c>
      <c r="K20" s="63">
        <v>1550</v>
      </c>
      <c r="L20" s="292"/>
      <c r="M20" s="237">
        <v>50004198</v>
      </c>
      <c r="N20" s="299">
        <f t="shared" si="3"/>
        <v>2500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J21" s="63" t="s">
        <v>43</v>
      </c>
      <c r="K21" s="63">
        <v>300</v>
      </c>
      <c r="M21" s="301">
        <v>50004212</v>
      </c>
      <c r="N21" s="299">
        <f t="shared" si="3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J22" s="63" t="s">
        <v>42</v>
      </c>
      <c r="K22" s="63">
        <v>150</v>
      </c>
      <c r="M22" s="299">
        <v>50004370</v>
      </c>
      <c r="N22" s="299">
        <f t="shared" si="3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0</v>
      </c>
      <c r="F23" s="272" t="s">
        <v>12</v>
      </c>
      <c r="G23" s="146">
        <f t="shared" si="0"/>
        <v>0</v>
      </c>
      <c r="J23" s="63" t="s">
        <v>166</v>
      </c>
      <c r="K23" s="63">
        <v>200</v>
      </c>
      <c r="M23" s="301">
        <v>50004563</v>
      </c>
      <c r="N23" s="299">
        <f t="shared" si="3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150</v>
      </c>
      <c r="F24" s="272" t="s">
        <v>12</v>
      </c>
      <c r="G24" s="146">
        <f t="shared" si="0"/>
        <v>658.5</v>
      </c>
      <c r="J24" s="63" t="s">
        <v>24</v>
      </c>
      <c r="K24" s="63">
        <v>18750</v>
      </c>
      <c r="M24" s="237">
        <v>50006226</v>
      </c>
      <c r="N24" s="299">
        <f t="shared" si="3"/>
        <v>150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300</v>
      </c>
      <c r="F25" s="272" t="s">
        <v>12</v>
      </c>
      <c r="G25" s="146">
        <f t="shared" si="0"/>
        <v>1170</v>
      </c>
      <c r="J25"/>
      <c r="K25"/>
      <c r="M25" s="237">
        <v>50006423</v>
      </c>
      <c r="N25" s="299">
        <f t="shared" si="3"/>
        <v>300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3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3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305">
        <f t="shared" si="2"/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3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ref="D29" si="4">VLOOKUP(C29,$A$74:$B$103,2,FALSE)</f>
        <v>5.53</v>
      </c>
      <c r="E29" s="311">
        <f t="shared" ref="E29" si="5">IFERROR(VLOOKUP(A29,$J$11:$K$32,2,FALSE),0)</f>
        <v>1550</v>
      </c>
      <c r="F29" s="313" t="s">
        <v>12</v>
      </c>
      <c r="G29" s="314">
        <f t="shared" ref="G29:G30" si="6">+D29*E29</f>
        <v>8571.5</v>
      </c>
      <c r="M29" s="199">
        <v>50007459</v>
      </c>
      <c r="N29" s="299">
        <f t="shared" ref="N29" si="7">E29</f>
        <v>1550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264">
        <f t="shared" si="2"/>
        <v>200</v>
      </c>
      <c r="F30" s="263" t="s">
        <v>12</v>
      </c>
      <c r="G30" s="157">
        <f t="shared" si="6"/>
        <v>1252</v>
      </c>
      <c r="M30" s="199">
        <v>50004055</v>
      </c>
      <c r="N30" s="299">
        <f t="shared" si="3"/>
        <v>200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15" customHeight="1" x14ac:dyDescent="0.2">
      <c r="A31" s="261"/>
      <c r="B31" s="200"/>
      <c r="C31" s="237"/>
      <c r="D31" s="260"/>
      <c r="E31" s="285">
        <f>SUM(E8:E28)</f>
        <v>17000</v>
      </c>
      <c r="F31" s="259"/>
      <c r="G31" s="160"/>
      <c r="P31" s="297"/>
      <c r="Q31" s="297"/>
      <c r="R31" s="297"/>
      <c r="S31" s="297"/>
    </row>
    <row r="32" spans="1:19" ht="30" customHeight="1" x14ac:dyDescent="0.2">
      <c r="B32" s="202"/>
      <c r="C32" s="257"/>
      <c r="D32" s="523" t="s">
        <v>11</v>
      </c>
      <c r="E32" s="523"/>
      <c r="F32" s="523"/>
      <c r="G32" s="49">
        <f>SUM(G8:G31)</f>
        <v>56359</v>
      </c>
      <c r="P32" s="297"/>
      <c r="Q32" s="297"/>
      <c r="R32" s="297"/>
      <c r="S32" s="297"/>
    </row>
    <row r="33" spans="1:19" ht="30" customHeight="1" x14ac:dyDescent="0.2">
      <c r="B33" s="202"/>
      <c r="C33" s="257"/>
      <c r="D33" s="201"/>
      <c r="E33" s="163"/>
      <c r="F33" s="201"/>
      <c r="G33" s="164"/>
      <c r="P33" s="297"/>
      <c r="Q33" s="297"/>
      <c r="R33" s="297"/>
      <c r="S33" s="297"/>
    </row>
    <row r="34" spans="1:19" ht="30" customHeight="1" x14ac:dyDescent="0.2">
      <c r="B34" s="255"/>
      <c r="C34" s="254" t="s">
        <v>18</v>
      </c>
      <c r="D34" s="256">
        <v>1942</v>
      </c>
      <c r="E34" s="167">
        <v>1</v>
      </c>
      <c r="F34" s="205" t="s">
        <v>10</v>
      </c>
      <c r="G34" s="81">
        <f>(D34*E34)</f>
        <v>1942</v>
      </c>
      <c r="M34" s="200">
        <v>20002585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ht="30" customHeight="1" x14ac:dyDescent="0.2">
      <c r="B35" s="255"/>
      <c r="C35" s="254" t="s">
        <v>64</v>
      </c>
      <c r="D35" s="253">
        <v>339792.18</v>
      </c>
      <c r="E35" s="167">
        <v>1</v>
      </c>
      <c r="F35" s="205" t="s">
        <v>10</v>
      </c>
      <c r="G35" s="252">
        <f>D35*E35</f>
        <v>339792.18</v>
      </c>
      <c r="M35" s="200">
        <v>20002374</v>
      </c>
      <c r="N35" s="200">
        <v>1</v>
      </c>
      <c r="O35" s="200"/>
      <c r="P35" s="63" t="s">
        <v>143</v>
      </c>
      <c r="Q35" s="63">
        <v>2005</v>
      </c>
      <c r="R35" s="63" t="s">
        <v>144</v>
      </c>
      <c r="S35" s="63" t="s">
        <v>145</v>
      </c>
    </row>
    <row r="36" spans="1:19" s="237" customFormat="1" ht="30" customHeight="1" x14ac:dyDescent="0.25">
      <c r="A36" s="199"/>
      <c r="B36" s="251"/>
      <c r="C36" s="250"/>
      <c r="D36" s="249"/>
      <c r="E36" s="12"/>
      <c r="F36" s="249"/>
      <c r="G36" s="13"/>
      <c r="M36" s="199"/>
      <c r="N36" s="199"/>
      <c r="O36" s="199"/>
      <c r="P36" s="199"/>
      <c r="Q36" s="199"/>
    </row>
    <row r="37" spans="1:19" s="237" customFormat="1" ht="30" customHeight="1" x14ac:dyDescent="0.2">
      <c r="B37" s="508" t="s">
        <v>14</v>
      </c>
      <c r="C37" s="508"/>
      <c r="D37" s="508"/>
      <c r="E37" s="508"/>
      <c r="F37" s="247" t="s">
        <v>8</v>
      </c>
      <c r="G37" s="246">
        <f>G32+G34</f>
        <v>58301</v>
      </c>
      <c r="I37" s="244"/>
      <c r="M37" s="199"/>
      <c r="N37" s="199"/>
      <c r="O37" s="199"/>
      <c r="P37" s="199"/>
      <c r="Q37" s="199"/>
    </row>
    <row r="38" spans="1:19" ht="30" customHeight="1" x14ac:dyDescent="0.2">
      <c r="A38" s="237"/>
      <c r="B38" s="508" t="s">
        <v>15</v>
      </c>
      <c r="C38" s="508"/>
      <c r="D38" s="508"/>
      <c r="E38" s="508"/>
      <c r="F38" s="243" t="s">
        <v>9</v>
      </c>
      <c r="G38" s="242">
        <f>G35</f>
        <v>339792.18</v>
      </c>
    </row>
    <row r="39" spans="1:19" ht="24.95" customHeight="1" x14ac:dyDescent="0.2">
      <c r="B39" s="241"/>
      <c r="C39" s="240"/>
      <c r="D39" s="240"/>
      <c r="E39" s="240"/>
      <c r="F39" s="239"/>
      <c r="G39" s="238"/>
      <c r="N39" s="200"/>
    </row>
    <row r="40" spans="1:19" ht="24.95" customHeight="1" x14ac:dyDescent="0.2">
      <c r="B40" s="234"/>
      <c r="C40" s="237"/>
      <c r="D40" s="237"/>
      <c r="E40" s="237"/>
      <c r="G40" s="236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  <c r="S42" s="309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D44" s="225"/>
      <c r="E44" s="225"/>
      <c r="F44" s="225"/>
      <c r="G44" s="235"/>
    </row>
    <row r="45" spans="1:19" ht="24.95" customHeight="1" x14ac:dyDescent="0.2">
      <c r="B45" s="234"/>
      <c r="D45" s="225"/>
      <c r="F45" s="225"/>
      <c r="G45" s="235"/>
      <c r="S45" s="309"/>
    </row>
    <row r="46" spans="1:19" ht="15" customHeight="1" x14ac:dyDescent="0.2">
      <c r="B46" s="234"/>
      <c r="C46" s="233" t="s">
        <v>16</v>
      </c>
      <c r="D46" s="232"/>
      <c r="E46" s="509" t="s">
        <v>17</v>
      </c>
      <c r="F46" s="509"/>
      <c r="G46" s="510"/>
      <c r="H46" s="231"/>
      <c r="S46" s="309"/>
    </row>
    <row r="47" spans="1:19" ht="15.75" x14ac:dyDescent="0.25">
      <c r="B47" s="230"/>
      <c r="C47" s="229" t="s">
        <v>69</v>
      </c>
      <c r="D47" s="228"/>
      <c r="E47" s="227" t="s">
        <v>13</v>
      </c>
      <c r="F47" s="227"/>
      <c r="G47" s="226"/>
      <c r="H47" s="225"/>
      <c r="S47" s="309"/>
    </row>
    <row r="48" spans="1:19" x14ac:dyDescent="0.2">
      <c r="B48" s="224"/>
      <c r="C48" s="223"/>
      <c r="D48" s="223"/>
      <c r="E48" s="222"/>
      <c r="F48" s="222"/>
      <c r="G48" s="221"/>
      <c r="S48" s="309"/>
    </row>
    <row r="49" spans="19:19" ht="21.95" customHeight="1" x14ac:dyDescent="0.2"/>
    <row r="50" spans="19:19" ht="21.95" customHeight="1" x14ac:dyDescent="0.2">
      <c r="S50" s="309"/>
    </row>
    <row r="51" spans="19:19" ht="21.95" customHeight="1" x14ac:dyDescent="0.2"/>
    <row r="52" spans="19:19" ht="7.5" customHeight="1" x14ac:dyDescent="0.2"/>
    <row r="56" spans="19:19" ht="21.95" customHeight="1" x14ac:dyDescent="0.2"/>
    <row r="57" spans="19:19" ht="21.95" customHeight="1" x14ac:dyDescent="0.2"/>
    <row r="58" spans="19:19" ht="21.95" customHeight="1" x14ac:dyDescent="0.2"/>
    <row r="59" spans="19:19" ht="21.95" customHeight="1" x14ac:dyDescent="0.2"/>
    <row r="60" spans="19:19" ht="21.95" customHeight="1" x14ac:dyDescent="0.2"/>
    <row r="61" spans="19:19" ht="23.25" customHeight="1" x14ac:dyDescent="0.2"/>
    <row r="63" spans="19:19" ht="21.95" customHeight="1" x14ac:dyDescent="0.2"/>
    <row r="64" spans="19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7.5" customHeight="1" x14ac:dyDescent="0.2"/>
    <row r="69" spans="1:2" ht="18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>
      <c r="A74" s="199" t="s">
        <v>46</v>
      </c>
      <c r="B74" s="199">
        <v>2.76</v>
      </c>
    </row>
    <row r="75" spans="1:2" x14ac:dyDescent="0.2">
      <c r="A75" s="199" t="s">
        <v>47</v>
      </c>
      <c r="B75" s="199">
        <v>2</v>
      </c>
    </row>
    <row r="76" spans="1:2" x14ac:dyDescent="0.2">
      <c r="A76" s="199" t="s">
        <v>49</v>
      </c>
      <c r="B76" s="199">
        <v>3.23</v>
      </c>
    </row>
    <row r="77" spans="1:2" x14ac:dyDescent="0.2">
      <c r="A77" s="199" t="s">
        <v>48</v>
      </c>
      <c r="B77" s="199">
        <v>1.84</v>
      </c>
    </row>
    <row r="78" spans="1:2" x14ac:dyDescent="0.2">
      <c r="A78" s="199" t="s">
        <v>50</v>
      </c>
      <c r="B78" s="199">
        <v>3.18</v>
      </c>
    </row>
    <row r="79" spans="1:2" x14ac:dyDescent="0.2">
      <c r="A79" s="199" t="s">
        <v>51</v>
      </c>
      <c r="B79" s="199">
        <v>2.38</v>
      </c>
    </row>
    <row r="80" spans="1:2" x14ac:dyDescent="0.2">
      <c r="A80" s="199" t="s">
        <v>52</v>
      </c>
      <c r="B80" s="199">
        <v>5.45</v>
      </c>
    </row>
    <row r="81" spans="1:2" x14ac:dyDescent="0.2">
      <c r="A81" s="199" t="s">
        <v>53</v>
      </c>
      <c r="B81" s="199">
        <v>5.98</v>
      </c>
    </row>
    <row r="82" spans="1:2" x14ac:dyDescent="0.2">
      <c r="A82" s="199" t="s">
        <v>73</v>
      </c>
      <c r="B82" s="199">
        <v>2.2000000000000002</v>
      </c>
    </row>
    <row r="83" spans="1:2" x14ac:dyDescent="0.2">
      <c r="A83" s="199" t="s">
        <v>54</v>
      </c>
      <c r="B83" s="199">
        <v>4.7</v>
      </c>
    </row>
    <row r="84" spans="1:2" x14ac:dyDescent="0.2">
      <c r="A84" s="199" t="s">
        <v>101</v>
      </c>
      <c r="B84" s="199">
        <v>4.4000000000000004</v>
      </c>
    </row>
    <row r="85" spans="1:2" x14ac:dyDescent="0.2">
      <c r="A85" s="199" t="s">
        <v>55</v>
      </c>
      <c r="B85" s="199">
        <v>2.15</v>
      </c>
    </row>
    <row r="86" spans="1:2" x14ac:dyDescent="0.2">
      <c r="A86" s="199" t="s">
        <v>56</v>
      </c>
      <c r="B86" s="199">
        <v>2.41</v>
      </c>
    </row>
    <row r="87" spans="1:2" x14ac:dyDescent="0.2">
      <c r="A87" s="199" t="s">
        <v>57</v>
      </c>
      <c r="B87" s="199">
        <v>2.83</v>
      </c>
    </row>
    <row r="88" spans="1:2" x14ac:dyDescent="0.2">
      <c r="A88" s="199" t="s">
        <v>58</v>
      </c>
      <c r="B88" s="199">
        <v>3.46</v>
      </c>
    </row>
    <row r="89" spans="1:2" x14ac:dyDescent="0.2">
      <c r="A89" s="199" t="s">
        <v>59</v>
      </c>
      <c r="B89" s="199">
        <v>2.15</v>
      </c>
    </row>
    <row r="90" spans="1:2" x14ac:dyDescent="0.2">
      <c r="A90" s="199" t="s">
        <v>60</v>
      </c>
      <c r="B90" s="199">
        <v>4.3899999999999997</v>
      </c>
    </row>
    <row r="91" spans="1:2" x14ac:dyDescent="0.2">
      <c r="A91" s="199" t="s">
        <v>61</v>
      </c>
      <c r="B91" s="199">
        <v>3.9</v>
      </c>
    </row>
    <row r="92" spans="1:2" x14ac:dyDescent="0.2">
      <c r="A92" s="199" t="s">
        <v>62</v>
      </c>
      <c r="B92" s="199">
        <v>1.18</v>
      </c>
    </row>
    <row r="93" spans="1:2" x14ac:dyDescent="0.2">
      <c r="A93" s="199" t="s">
        <v>72</v>
      </c>
      <c r="B93" s="199">
        <v>4.5</v>
      </c>
    </row>
    <row r="94" spans="1:2" x14ac:dyDescent="0.2">
      <c r="A94" s="199" t="s">
        <v>77</v>
      </c>
      <c r="B94" s="199">
        <v>6.49</v>
      </c>
    </row>
    <row r="95" spans="1:2" x14ac:dyDescent="0.2">
      <c r="A95" s="199" t="s">
        <v>152</v>
      </c>
      <c r="B95" s="199">
        <v>5.53</v>
      </c>
    </row>
    <row r="96" spans="1:2" x14ac:dyDescent="0.2">
      <c r="A96" s="199" t="s">
        <v>167</v>
      </c>
      <c r="B96" s="199">
        <v>6.26</v>
      </c>
    </row>
  </sheetData>
  <autoFilter ref="A7:S32" xr:uid="{00000000-0009-0000-0000-000014000000}">
    <filterColumn colId="4">
      <filters blank="1">
        <filter val="1050"/>
        <filter val="150"/>
        <filter val="1550"/>
        <filter val="17000"/>
        <filter val="200"/>
        <filter val="2500"/>
        <filter val="2900"/>
        <filter val="300"/>
        <filter val="3400"/>
        <filter val="3700"/>
        <filter val="650"/>
        <filter val="750"/>
        <filter val="800"/>
      </filters>
    </filterColumn>
  </autoFilter>
  <mergeCells count="8">
    <mergeCell ref="B38:E38"/>
    <mergeCell ref="E46:G46"/>
    <mergeCell ref="B2:G2"/>
    <mergeCell ref="B3:G3"/>
    <mergeCell ref="B4:G4"/>
    <mergeCell ref="B5:G5"/>
    <mergeCell ref="D32:F32"/>
    <mergeCell ref="B37:E37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>
    <pageSetUpPr fitToPage="1"/>
  </sheetPr>
  <dimension ref="A1:AD75"/>
  <sheetViews>
    <sheetView topLeftCell="A3" zoomScale="98" zoomScaleNormal="98" workbookViewId="0">
      <selection activeCell="G28" sqref="G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590044743</v>
      </c>
      <c r="C4" s="211">
        <v>43889</v>
      </c>
      <c r="D4" s="210" t="s">
        <v>37</v>
      </c>
      <c r="E4" s="210">
        <v>2100</v>
      </c>
      <c r="F4" s="210" t="s">
        <v>162</v>
      </c>
      <c r="G4" s="200"/>
      <c r="H4" s="200"/>
    </row>
    <row r="5" spans="2:30" x14ac:dyDescent="0.2">
      <c r="B5" s="210">
        <v>590044743</v>
      </c>
      <c r="C5" s="211">
        <v>43889</v>
      </c>
      <c r="D5" s="210" t="s">
        <v>33</v>
      </c>
      <c r="E5" s="210">
        <v>2000</v>
      </c>
      <c r="F5" s="210" t="s">
        <v>162</v>
      </c>
      <c r="G5" s="200"/>
      <c r="H5" s="200"/>
    </row>
    <row r="6" spans="2:30" x14ac:dyDescent="0.2">
      <c r="B6" s="210">
        <v>590044743</v>
      </c>
      <c r="C6" s="211">
        <v>43889</v>
      </c>
      <c r="D6" s="210" t="s">
        <v>42</v>
      </c>
      <c r="E6" s="210">
        <v>150</v>
      </c>
      <c r="F6" s="210" t="s">
        <v>162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590044743</v>
      </c>
      <c r="C7" s="211">
        <v>43889</v>
      </c>
      <c r="D7" s="210" t="s">
        <v>35</v>
      </c>
      <c r="E7" s="210">
        <v>250</v>
      </c>
      <c r="F7" s="210" t="s">
        <v>162</v>
      </c>
      <c r="G7" s="200"/>
      <c r="H7" s="200"/>
      <c r="I7" s="76" t="s">
        <v>29</v>
      </c>
      <c r="J7" s="76">
        <v>650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590044743</v>
      </c>
      <c r="C8" s="211">
        <v>43889</v>
      </c>
      <c r="D8" s="210" t="s">
        <v>149</v>
      </c>
      <c r="E8" s="210">
        <v>1000</v>
      </c>
      <c r="F8" s="210" t="s">
        <v>162</v>
      </c>
      <c r="I8" s="76" t="s">
        <v>28</v>
      </c>
      <c r="J8" s="76">
        <v>800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590044743</v>
      </c>
      <c r="C9" s="211">
        <v>43889</v>
      </c>
      <c r="D9" s="210" t="s">
        <v>38</v>
      </c>
      <c r="E9" s="210">
        <v>1000</v>
      </c>
      <c r="F9" s="210" t="s">
        <v>162</v>
      </c>
      <c r="I9" s="76" t="s">
        <v>31</v>
      </c>
      <c r="J9" s="76">
        <v>750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590044743</v>
      </c>
      <c r="C10" s="211">
        <v>43889</v>
      </c>
      <c r="D10" s="302" t="s">
        <v>39</v>
      </c>
      <c r="E10" s="210">
        <v>1000</v>
      </c>
      <c r="F10" s="210" t="s">
        <v>162</v>
      </c>
      <c r="I10" s="76" t="s">
        <v>32</v>
      </c>
      <c r="J10" s="76">
        <v>800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590044743</v>
      </c>
      <c r="C11" s="211">
        <v>43889</v>
      </c>
      <c r="D11" s="210" t="s">
        <v>28</v>
      </c>
      <c r="E11" s="210">
        <v>200</v>
      </c>
      <c r="F11" s="210" t="s">
        <v>162</v>
      </c>
      <c r="H11" s="208"/>
      <c r="I11" s="76" t="s">
        <v>33</v>
      </c>
      <c r="J11" s="76">
        <v>2900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590044794</v>
      </c>
      <c r="C12" s="216">
        <v>43896</v>
      </c>
      <c r="D12" s="215" t="s">
        <v>32</v>
      </c>
      <c r="E12" s="215">
        <v>800</v>
      </c>
      <c r="F12" s="215" t="s">
        <v>163</v>
      </c>
      <c r="I12" s="76" t="s">
        <v>35</v>
      </c>
      <c r="J12" s="76">
        <v>1050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590044794</v>
      </c>
      <c r="C13" s="216">
        <v>43896</v>
      </c>
      <c r="D13" s="215" t="s">
        <v>33</v>
      </c>
      <c r="E13" s="215">
        <v>400</v>
      </c>
      <c r="F13" s="215" t="s">
        <v>163</v>
      </c>
      <c r="I13" s="76" t="s">
        <v>149</v>
      </c>
      <c r="J13" s="76">
        <v>1550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590044794</v>
      </c>
      <c r="C14" s="216">
        <v>43896</v>
      </c>
      <c r="D14" s="215" t="s">
        <v>39</v>
      </c>
      <c r="E14" s="215">
        <v>700</v>
      </c>
      <c r="F14" s="215" t="s">
        <v>163</v>
      </c>
      <c r="I14" s="76" t="s">
        <v>166</v>
      </c>
      <c r="J14" s="76">
        <v>200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590044794</v>
      </c>
      <c r="C15" s="216">
        <v>43896</v>
      </c>
      <c r="D15" s="215" t="s">
        <v>29</v>
      </c>
      <c r="E15" s="215">
        <v>350</v>
      </c>
      <c r="F15" s="215" t="s">
        <v>163</v>
      </c>
      <c r="I15" s="76" t="s">
        <v>37</v>
      </c>
      <c r="J15" s="76">
        <v>3700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590044794</v>
      </c>
      <c r="C16" s="216">
        <v>43896</v>
      </c>
      <c r="D16" s="215" t="s">
        <v>37</v>
      </c>
      <c r="E16" s="215">
        <v>300</v>
      </c>
      <c r="F16" s="215" t="s">
        <v>163</v>
      </c>
      <c r="I16" s="76" t="s">
        <v>38</v>
      </c>
      <c r="J16" s="76">
        <v>3400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590044794</v>
      </c>
      <c r="C17" s="216">
        <v>43896</v>
      </c>
      <c r="D17" s="215" t="s">
        <v>31</v>
      </c>
      <c r="E17" s="215">
        <v>400</v>
      </c>
      <c r="F17" s="215" t="s">
        <v>163</v>
      </c>
      <c r="I17" s="76" t="s">
        <v>39</v>
      </c>
      <c r="J17" s="76">
        <v>2500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590044794</v>
      </c>
      <c r="C18" s="216">
        <v>43896</v>
      </c>
      <c r="D18" s="215" t="s">
        <v>38</v>
      </c>
      <c r="E18" s="215">
        <v>200</v>
      </c>
      <c r="F18" s="215" t="s">
        <v>163</v>
      </c>
      <c r="I18" s="76" t="s">
        <v>42</v>
      </c>
      <c r="J18" s="76">
        <v>150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590044794</v>
      </c>
      <c r="C19" s="216">
        <v>43896</v>
      </c>
      <c r="D19" s="215" t="s">
        <v>43</v>
      </c>
      <c r="E19" s="215">
        <v>100</v>
      </c>
      <c r="F19" s="215" t="s">
        <v>163</v>
      </c>
      <c r="I19" s="76" t="s">
        <v>43</v>
      </c>
      <c r="J19" s="76">
        <v>300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590044794</v>
      </c>
      <c r="C20" s="216">
        <v>43896</v>
      </c>
      <c r="D20" s="215" t="s">
        <v>28</v>
      </c>
      <c r="E20" s="215">
        <v>200</v>
      </c>
      <c r="F20" s="215" t="s">
        <v>163</v>
      </c>
      <c r="I20" s="76" t="s">
        <v>24</v>
      </c>
      <c r="J20" s="76">
        <v>18750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5">
        <v>590044794</v>
      </c>
      <c r="C21" s="216">
        <v>43896</v>
      </c>
      <c r="D21" s="215" t="s">
        <v>149</v>
      </c>
      <c r="E21" s="215">
        <v>100</v>
      </c>
      <c r="F21" s="215" t="s">
        <v>163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5">
        <v>590044794</v>
      </c>
      <c r="C22" s="216">
        <v>43896</v>
      </c>
      <c r="D22" s="215" t="s">
        <v>35</v>
      </c>
      <c r="E22" s="215">
        <v>300</v>
      </c>
      <c r="F22" s="215" t="s">
        <v>163</v>
      </c>
      <c r="H22" s="208"/>
      <c r="I22"/>
      <c r="J22" s="199"/>
    </row>
    <row r="23" spans="1:29" x14ac:dyDescent="0.2">
      <c r="B23" s="210">
        <v>590044841</v>
      </c>
      <c r="C23" s="211">
        <v>43903</v>
      </c>
      <c r="D23" s="210" t="s">
        <v>39</v>
      </c>
      <c r="E23" s="210">
        <v>800</v>
      </c>
      <c r="F23" s="210" t="s">
        <v>164</v>
      </c>
      <c r="I23"/>
      <c r="J23" s="199"/>
    </row>
    <row r="24" spans="1:29" x14ac:dyDescent="0.2">
      <c r="B24" s="210">
        <v>590044841</v>
      </c>
      <c r="C24" s="211">
        <v>43903</v>
      </c>
      <c r="D24" s="210" t="s">
        <v>37</v>
      </c>
      <c r="E24" s="210">
        <v>1000</v>
      </c>
      <c r="F24" s="210" t="s">
        <v>164</v>
      </c>
      <c r="I24"/>
    </row>
    <row r="25" spans="1:29" x14ac:dyDescent="0.2">
      <c r="B25" s="210">
        <v>590044841</v>
      </c>
      <c r="C25" s="211">
        <v>43903</v>
      </c>
      <c r="D25" s="210" t="s">
        <v>38</v>
      </c>
      <c r="E25" s="210">
        <v>1000</v>
      </c>
      <c r="F25" s="210" t="s">
        <v>164</v>
      </c>
      <c r="I25"/>
    </row>
    <row r="26" spans="1:29" x14ac:dyDescent="0.2">
      <c r="B26" s="210">
        <v>590044841</v>
      </c>
      <c r="C26" s="211">
        <v>43903</v>
      </c>
      <c r="D26" s="210" t="s">
        <v>28</v>
      </c>
      <c r="E26" s="210">
        <v>400</v>
      </c>
      <c r="F26" s="210" t="s">
        <v>164</v>
      </c>
      <c r="I26"/>
    </row>
    <row r="27" spans="1:29" x14ac:dyDescent="0.2">
      <c r="B27" s="210">
        <v>590044841</v>
      </c>
      <c r="C27" s="211">
        <v>43903</v>
      </c>
      <c r="D27" s="210" t="s">
        <v>149</v>
      </c>
      <c r="E27" s="210">
        <v>250</v>
      </c>
      <c r="F27" s="210" t="s">
        <v>164</v>
      </c>
      <c r="I27"/>
    </row>
    <row r="28" spans="1:29" x14ac:dyDescent="0.2">
      <c r="B28" s="210">
        <v>590044841</v>
      </c>
      <c r="C28" s="211">
        <v>43903</v>
      </c>
      <c r="D28" s="210" t="s">
        <v>35</v>
      </c>
      <c r="E28" s="210">
        <v>200</v>
      </c>
      <c r="F28" s="210" t="s">
        <v>164</v>
      </c>
      <c r="I28"/>
    </row>
    <row r="29" spans="1:29" x14ac:dyDescent="0.2">
      <c r="B29" s="210">
        <v>590044841</v>
      </c>
      <c r="C29" s="211">
        <v>43903</v>
      </c>
      <c r="D29" s="210" t="s">
        <v>166</v>
      </c>
      <c r="E29" s="210">
        <v>200</v>
      </c>
      <c r="F29" s="210" t="s">
        <v>164</v>
      </c>
      <c r="I29"/>
    </row>
    <row r="30" spans="1:29" s="200" customFormat="1" x14ac:dyDescent="0.2">
      <c r="A30" s="199"/>
      <c r="B30" s="215">
        <v>590044875</v>
      </c>
      <c r="C30" s="216">
        <v>43910</v>
      </c>
      <c r="D30" s="215" t="s">
        <v>29</v>
      </c>
      <c r="E30" s="215">
        <v>300</v>
      </c>
      <c r="F30" s="215" t="s">
        <v>165</v>
      </c>
      <c r="G30" s="199"/>
      <c r="H30" s="199"/>
      <c r="I30"/>
      <c r="K30" s="199"/>
    </row>
    <row r="31" spans="1:29" x14ac:dyDescent="0.2">
      <c r="B31" s="215">
        <v>590044875</v>
      </c>
      <c r="C31" s="216">
        <v>43910</v>
      </c>
      <c r="D31" s="215" t="s">
        <v>43</v>
      </c>
      <c r="E31" s="215">
        <v>200</v>
      </c>
      <c r="F31" s="215" t="s">
        <v>165</v>
      </c>
      <c r="I31"/>
    </row>
    <row r="32" spans="1:29" s="200" customFormat="1" x14ac:dyDescent="0.2">
      <c r="A32" s="199"/>
      <c r="B32" s="215">
        <v>590044875</v>
      </c>
      <c r="C32" s="216">
        <v>43910</v>
      </c>
      <c r="D32" s="215" t="s">
        <v>31</v>
      </c>
      <c r="E32" s="215">
        <v>350</v>
      </c>
      <c r="F32" s="215" t="s">
        <v>165</v>
      </c>
      <c r="G32" s="199"/>
      <c r="H32" s="199"/>
      <c r="I32"/>
      <c r="K32" s="199"/>
    </row>
    <row r="33" spans="1:11" s="200" customFormat="1" x14ac:dyDescent="0.2">
      <c r="A33" s="199"/>
      <c r="B33" s="215">
        <v>590044875</v>
      </c>
      <c r="C33" s="216">
        <v>43910</v>
      </c>
      <c r="D33" s="215" t="s">
        <v>33</v>
      </c>
      <c r="E33" s="215">
        <v>500</v>
      </c>
      <c r="F33" s="215" t="s">
        <v>165</v>
      </c>
      <c r="G33" s="199"/>
      <c r="H33" s="199"/>
      <c r="I33"/>
      <c r="K33" s="199"/>
    </row>
    <row r="34" spans="1:11" s="200" customFormat="1" x14ac:dyDescent="0.2">
      <c r="A34" s="199"/>
      <c r="B34" s="215">
        <v>590044875</v>
      </c>
      <c r="C34" s="216">
        <v>43910</v>
      </c>
      <c r="D34" s="215" t="s">
        <v>35</v>
      </c>
      <c r="E34" s="215">
        <v>300</v>
      </c>
      <c r="F34" s="215" t="s">
        <v>165</v>
      </c>
      <c r="G34" s="199"/>
      <c r="H34" s="199"/>
      <c r="I34"/>
      <c r="K34" s="199"/>
    </row>
    <row r="35" spans="1:11" s="200" customFormat="1" x14ac:dyDescent="0.2">
      <c r="A35" s="199"/>
      <c r="B35" s="215">
        <v>590044875</v>
      </c>
      <c r="C35" s="216">
        <v>43910</v>
      </c>
      <c r="D35" s="215" t="s">
        <v>149</v>
      </c>
      <c r="E35" s="215">
        <v>200</v>
      </c>
      <c r="F35" s="215" t="s">
        <v>165</v>
      </c>
      <c r="G35" s="199"/>
      <c r="H35" s="199"/>
      <c r="I35"/>
      <c r="K35" s="199"/>
    </row>
    <row r="36" spans="1:11" s="200" customFormat="1" x14ac:dyDescent="0.2">
      <c r="A36" s="199"/>
      <c r="B36" s="215">
        <v>590044875</v>
      </c>
      <c r="C36" s="216">
        <v>43910</v>
      </c>
      <c r="D36" s="215" t="s">
        <v>37</v>
      </c>
      <c r="E36" s="215">
        <v>300</v>
      </c>
      <c r="F36" s="215" t="s">
        <v>165</v>
      </c>
      <c r="G36" s="199"/>
      <c r="H36" s="199"/>
      <c r="I36"/>
      <c r="K36" s="199"/>
    </row>
    <row r="37" spans="1:11" s="200" customFormat="1" x14ac:dyDescent="0.2">
      <c r="A37" s="199"/>
      <c r="B37" s="215">
        <v>590044875</v>
      </c>
      <c r="C37" s="216">
        <v>43910</v>
      </c>
      <c r="D37" s="215" t="s">
        <v>38</v>
      </c>
      <c r="E37" s="215">
        <v>1200</v>
      </c>
      <c r="F37" s="215" t="s">
        <v>165</v>
      </c>
      <c r="G37" s="199"/>
      <c r="H37" s="199"/>
      <c r="I37"/>
      <c r="K37" s="199"/>
    </row>
    <row r="38" spans="1:11" s="200" customFormat="1" x14ac:dyDescent="0.2">
      <c r="A38" s="199"/>
      <c r="C38" s="203"/>
      <c r="G38" s="199"/>
      <c r="H38" s="199"/>
      <c r="I38"/>
      <c r="K38" s="199"/>
    </row>
    <row r="39" spans="1:11" s="200" customFormat="1" x14ac:dyDescent="0.2">
      <c r="A39" s="199"/>
      <c r="C39" s="203"/>
      <c r="G39" s="199"/>
      <c r="H39" s="199"/>
      <c r="I39"/>
      <c r="K39" s="199"/>
    </row>
    <row r="40" spans="1:11" s="200" customFormat="1" x14ac:dyDescent="0.2">
      <c r="A40" s="199"/>
      <c r="C40" s="203"/>
      <c r="G40" s="199"/>
      <c r="H40" s="199"/>
      <c r="I40"/>
      <c r="K40" s="199"/>
    </row>
    <row r="41" spans="1:11" s="200" customFormat="1" x14ac:dyDescent="0.2">
      <c r="A41" s="199"/>
      <c r="C41" s="203"/>
      <c r="G41" s="199"/>
      <c r="H41" s="199"/>
      <c r="I41"/>
      <c r="K41" s="199"/>
    </row>
    <row r="42" spans="1:11" s="200" customFormat="1" x14ac:dyDescent="0.2">
      <c r="A42" s="199"/>
      <c r="C42" s="203"/>
      <c r="G42" s="199"/>
      <c r="H42" s="199"/>
      <c r="I42"/>
      <c r="K42" s="199"/>
    </row>
    <row r="43" spans="1:11" s="200" customFormat="1" x14ac:dyDescent="0.2">
      <c r="A43" s="199"/>
      <c r="C43" s="203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sortState xmlns:xlrd2="http://schemas.microsoft.com/office/spreadsheetml/2017/richdata2" ref="B46:B68">
    <sortCondition ref="B46"/>
  </sortState>
  <dataValidations count="3">
    <dataValidation type="list" allowBlank="1" showInputMessage="1" showErrorMessage="1" sqref="D46" xr:uid="{00000000-0002-0000-1500-000000000000}">
      <formula1>$B$46:$B$64</formula1>
    </dataValidation>
    <dataValidation type="list" allowBlank="1" showInputMessage="1" showErrorMessage="1" sqref="D31:D33 D4:D29" xr:uid="{00000000-0002-0000-1500-000001000000}">
      <formula1>$B$46:$B$70</formula1>
    </dataValidation>
    <dataValidation type="list" allowBlank="1" showInputMessage="1" showErrorMessage="1" sqref="D30 D34:D45" xr:uid="{00000000-0002-0000-1500-000002000000}">
      <formula1>$B$46:$B$69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 filterMode="1">
    <tabColor rgb="FFFFC000"/>
    <pageSetUpPr fitToPage="1"/>
  </sheetPr>
  <dimension ref="A2:S98"/>
  <sheetViews>
    <sheetView showGridLines="0" topLeftCell="A29" zoomScale="80" zoomScaleNormal="80" workbookViewId="0">
      <selection activeCell="G32" sqref="G32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171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VLOOKUP(C8,$A$76:$B$95,2,FALSE)</f>
        <v>2.76</v>
      </c>
      <c r="E8" s="273">
        <f>IFERROR(VLOOKUP(A8,$J$11:$K$32,2,FALSE),0)</f>
        <v>600</v>
      </c>
      <c r="F8" s="271" t="s">
        <v>12</v>
      </c>
      <c r="G8" s="141">
        <f t="shared" ref="G8:G30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VLOOKUP(C9,$A$76:$B$105,2,FALSE)</f>
        <v>2</v>
      </c>
      <c r="E9" s="273">
        <f t="shared" ref="E9:E30" si="2">IFERROR(VLOOKUP(A9,$J$11:$K$32,2,FALSE),0)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3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 t="shared" si="2"/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 t="shared" si="2"/>
        <v>700</v>
      </c>
      <c r="F11" s="273" t="s">
        <v>12</v>
      </c>
      <c r="G11" s="146">
        <f t="shared" si="0"/>
        <v>1288</v>
      </c>
      <c r="J11" s="63" t="s">
        <v>37</v>
      </c>
      <c r="K11" s="63">
        <v>3700</v>
      </c>
      <c r="L11" s="292"/>
      <c r="M11" s="237">
        <v>50001439</v>
      </c>
      <c r="N11" s="299">
        <f t="shared" si="3"/>
        <v>700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 t="shared" si="2"/>
        <v>800</v>
      </c>
      <c r="F12" s="273" t="s">
        <v>12</v>
      </c>
      <c r="G12" s="146">
        <f t="shared" si="0"/>
        <v>2544</v>
      </c>
      <c r="J12" s="63" t="s">
        <v>33</v>
      </c>
      <c r="K12" s="63">
        <v>2850</v>
      </c>
      <c r="L12" s="292"/>
      <c r="M12" s="237">
        <v>50003065</v>
      </c>
      <c r="N12" s="299">
        <f t="shared" si="3"/>
        <v>800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 t="shared" si="2"/>
        <v>2850</v>
      </c>
      <c r="F13" s="273" t="s">
        <v>12</v>
      </c>
      <c r="G13" s="146">
        <f t="shared" si="0"/>
        <v>6783</v>
      </c>
      <c r="J13" s="63" t="s">
        <v>29</v>
      </c>
      <c r="K13" s="63">
        <v>600</v>
      </c>
      <c r="L13" s="292"/>
      <c r="M13" s="237">
        <v>50003076</v>
      </c>
      <c r="N13" s="299">
        <f t="shared" si="3"/>
        <v>2850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 t="shared" si="2"/>
        <v>0</v>
      </c>
      <c r="F14" s="273" t="s">
        <v>12</v>
      </c>
      <c r="G14" s="146">
        <f t="shared" si="0"/>
        <v>0</v>
      </c>
      <c r="J14" s="63" t="s">
        <v>35</v>
      </c>
      <c r="K14" s="63">
        <v>1000</v>
      </c>
      <c r="L14" s="292"/>
      <c r="M14" s="237">
        <v>50003460</v>
      </c>
      <c r="N14" s="299">
        <f t="shared" si="3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 t="shared" si="2"/>
        <v>1000</v>
      </c>
      <c r="F15" s="272" t="s">
        <v>12</v>
      </c>
      <c r="G15" s="146">
        <f t="shared" si="0"/>
        <v>5980</v>
      </c>
      <c r="J15" s="63" t="s">
        <v>38</v>
      </c>
      <c r="K15" s="63">
        <v>3000</v>
      </c>
      <c r="L15" s="292"/>
      <c r="M15" s="237">
        <v>50003499</v>
      </c>
      <c r="N15" s="299">
        <f t="shared" si="3"/>
        <v>1000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 t="shared" si="2"/>
        <v>0</v>
      </c>
      <c r="F16" s="272" t="s">
        <v>12</v>
      </c>
      <c r="G16" s="146">
        <f t="shared" si="0"/>
        <v>0</v>
      </c>
      <c r="J16" s="63" t="s">
        <v>39</v>
      </c>
      <c r="K16" s="63">
        <v>1400</v>
      </c>
      <c r="L16" s="292"/>
      <c r="M16" s="299">
        <v>50004826</v>
      </c>
      <c r="N16" s="299">
        <f t="shared" si="3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 t="shared" si="2"/>
        <v>0</v>
      </c>
      <c r="F17" s="272" t="s">
        <v>12</v>
      </c>
      <c r="G17" s="146">
        <f t="shared" si="0"/>
        <v>0</v>
      </c>
      <c r="J17" s="63" t="s">
        <v>28</v>
      </c>
      <c r="K17" s="63">
        <v>800</v>
      </c>
      <c r="L17" s="292"/>
      <c r="M17" s="299">
        <v>50003889</v>
      </c>
      <c r="N17" s="299">
        <f t="shared" si="3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 t="shared" si="2"/>
        <v>3700</v>
      </c>
      <c r="F18" s="272" t="s">
        <v>12</v>
      </c>
      <c r="G18" s="146">
        <f t="shared" si="0"/>
        <v>7955</v>
      </c>
      <c r="J18" s="63" t="s">
        <v>31</v>
      </c>
      <c r="K18" s="63">
        <v>700</v>
      </c>
      <c r="L18" s="292"/>
      <c r="M18" s="237">
        <v>50004144</v>
      </c>
      <c r="N18" s="299">
        <f t="shared" si="3"/>
        <v>3700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 t="shared" si="2"/>
        <v>3000</v>
      </c>
      <c r="F19" s="272" t="s">
        <v>12</v>
      </c>
      <c r="G19" s="146">
        <f t="shared" si="0"/>
        <v>7230</v>
      </c>
      <c r="J19" s="63" t="s">
        <v>32</v>
      </c>
      <c r="K19" s="63">
        <v>800</v>
      </c>
      <c r="L19" s="292"/>
      <c r="M19" s="237">
        <v>50004171</v>
      </c>
      <c r="N19" s="299">
        <f t="shared" si="3"/>
        <v>3000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 t="shared" si="2"/>
        <v>1400</v>
      </c>
      <c r="F20" s="272" t="s">
        <v>12</v>
      </c>
      <c r="G20" s="146">
        <f t="shared" si="0"/>
        <v>3962</v>
      </c>
      <c r="J20" s="63" t="s">
        <v>149</v>
      </c>
      <c r="K20" s="63">
        <v>1500</v>
      </c>
      <c r="L20" s="292"/>
      <c r="M20" s="237">
        <v>50004198</v>
      </c>
      <c r="N20" s="299">
        <f t="shared" si="3"/>
        <v>1400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 t="shared" si="2"/>
        <v>0</v>
      </c>
      <c r="F21" s="272" t="s">
        <v>12</v>
      </c>
      <c r="G21" s="146">
        <f t="shared" si="0"/>
        <v>0</v>
      </c>
      <c r="J21" s="63" t="s">
        <v>43</v>
      </c>
      <c r="K21" s="63">
        <v>400</v>
      </c>
      <c r="M21" s="301">
        <v>50004212</v>
      </c>
      <c r="N21" s="299">
        <f t="shared" si="3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 t="shared" si="2"/>
        <v>0</v>
      </c>
      <c r="F22" s="272" t="s">
        <v>12</v>
      </c>
      <c r="G22" s="146">
        <f t="shared" si="0"/>
        <v>0</v>
      </c>
      <c r="J22" s="63" t="s">
        <v>42</v>
      </c>
      <c r="K22" s="63">
        <v>1050</v>
      </c>
      <c r="M22" s="299">
        <v>50004370</v>
      </c>
      <c r="N22" s="299">
        <f t="shared" si="3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 t="shared" si="2"/>
        <v>0</v>
      </c>
      <c r="F23" s="272" t="s">
        <v>12</v>
      </c>
      <c r="G23" s="146">
        <f t="shared" si="0"/>
        <v>0</v>
      </c>
      <c r="J23" s="63" t="s">
        <v>166</v>
      </c>
      <c r="K23" s="63">
        <v>200</v>
      </c>
      <c r="M23" s="301">
        <v>50004563</v>
      </c>
      <c r="N23" s="299">
        <f t="shared" si="3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 t="shared" si="2"/>
        <v>1050</v>
      </c>
      <c r="F24" s="272" t="s">
        <v>12</v>
      </c>
      <c r="G24" s="146">
        <f t="shared" si="0"/>
        <v>4609.5</v>
      </c>
      <c r="J24" s="63" t="s">
        <v>24</v>
      </c>
      <c r="K24" s="63">
        <v>18000</v>
      </c>
      <c r="M24" s="237">
        <v>50006226</v>
      </c>
      <c r="N24" s="299">
        <f t="shared" si="3"/>
        <v>1050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 t="shared" si="2"/>
        <v>400</v>
      </c>
      <c r="F25" s="272" t="s">
        <v>12</v>
      </c>
      <c r="G25" s="146">
        <f t="shared" si="0"/>
        <v>1560</v>
      </c>
      <c r="J25"/>
      <c r="K25"/>
      <c r="M25" s="237">
        <v>50006423</v>
      </c>
      <c r="N25" s="299">
        <f t="shared" si="3"/>
        <v>400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 t="shared" si="2"/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3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68">
        <f t="shared" si="2"/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3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305">
        <f t="shared" si="2"/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3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311">
        <f t="shared" si="2"/>
        <v>1500</v>
      </c>
      <c r="F29" s="313" t="s">
        <v>12</v>
      </c>
      <c r="G29" s="314">
        <f t="shared" si="0"/>
        <v>8295</v>
      </c>
      <c r="M29" s="199">
        <v>50007459</v>
      </c>
      <c r="N29" s="299">
        <f t="shared" si="3"/>
        <v>1500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264">
        <f t="shared" si="2"/>
        <v>200</v>
      </c>
      <c r="F30" s="263" t="s">
        <v>12</v>
      </c>
      <c r="G30" s="157">
        <f t="shared" si="0"/>
        <v>1252</v>
      </c>
      <c r="M30" s="199">
        <v>50004055</v>
      </c>
      <c r="N30" s="299">
        <f t="shared" si="3"/>
        <v>200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15" customHeight="1" x14ac:dyDescent="0.2">
      <c r="A31" s="261"/>
      <c r="B31" s="200"/>
      <c r="C31" s="237"/>
      <c r="D31" s="260"/>
      <c r="E31" s="285">
        <f>SUM(E8:E28)</f>
        <v>16300</v>
      </c>
      <c r="F31" s="259"/>
      <c r="G31" s="160"/>
      <c r="P31" s="297"/>
      <c r="Q31" s="297"/>
      <c r="R31" s="297"/>
      <c r="S31" s="297"/>
    </row>
    <row r="32" spans="1:19" ht="30" customHeight="1" x14ac:dyDescent="0.2">
      <c r="B32" s="202"/>
      <c r="C32" s="257"/>
      <c r="D32" s="523" t="s">
        <v>11</v>
      </c>
      <c r="E32" s="523"/>
      <c r="F32" s="523"/>
      <c r="G32" s="49">
        <f>SUM(G8:G31)</f>
        <v>55698.5</v>
      </c>
      <c r="P32" s="297"/>
      <c r="Q32" s="297"/>
      <c r="R32" s="297"/>
      <c r="S32" s="297"/>
    </row>
    <row r="33" spans="1:19" ht="30" customHeight="1" x14ac:dyDescent="0.2">
      <c r="B33" s="202"/>
      <c r="C33" s="257"/>
      <c r="D33" s="201"/>
      <c r="E33" s="163"/>
      <c r="F33" s="201"/>
      <c r="G33" s="164"/>
      <c r="P33" s="297"/>
      <c r="Q33" s="297"/>
      <c r="R33" s="297"/>
      <c r="S33" s="297"/>
    </row>
    <row r="34" spans="1:19" ht="30" customHeight="1" x14ac:dyDescent="0.2">
      <c r="B34" s="255"/>
      <c r="C34" s="254" t="s">
        <v>18</v>
      </c>
      <c r="D34" s="256">
        <v>1942</v>
      </c>
      <c r="E34" s="167">
        <v>1</v>
      </c>
      <c r="F34" s="205" t="s">
        <v>10</v>
      </c>
      <c r="G34" s="81">
        <f>(D34*E34)</f>
        <v>1942</v>
      </c>
      <c r="M34" s="200">
        <v>20002585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ht="30" customHeight="1" x14ac:dyDescent="0.2">
      <c r="B35" s="255"/>
      <c r="C35" s="254" t="s">
        <v>64</v>
      </c>
      <c r="D35" s="253">
        <v>339792.18</v>
      </c>
      <c r="E35" s="167">
        <v>1</v>
      </c>
      <c r="F35" s="205" t="s">
        <v>10</v>
      </c>
      <c r="G35" s="252">
        <f>D35*E35</f>
        <v>339792.18</v>
      </c>
      <c r="M35" s="200">
        <v>20002374</v>
      </c>
      <c r="N35" s="200">
        <v>1</v>
      </c>
      <c r="O35" s="200"/>
      <c r="P35" s="63" t="s">
        <v>143</v>
      </c>
      <c r="Q35" s="63">
        <v>2005</v>
      </c>
      <c r="R35" s="63" t="s">
        <v>144</v>
      </c>
      <c r="S35" s="63" t="s">
        <v>145</v>
      </c>
    </row>
    <row r="36" spans="1:19" s="237" customFormat="1" ht="30" customHeight="1" x14ac:dyDescent="0.25">
      <c r="A36" s="199"/>
      <c r="B36" s="251"/>
      <c r="C36" s="250"/>
      <c r="D36" s="249"/>
      <c r="E36" s="12"/>
      <c r="F36" s="249"/>
      <c r="G36" s="13"/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24" t="s">
        <v>14</v>
      </c>
      <c r="C37" s="524"/>
      <c r="D37" s="524"/>
      <c r="E37" s="524"/>
      <c r="F37" s="205" t="s">
        <v>8</v>
      </c>
      <c r="G37" s="316">
        <f>G34+G32</f>
        <v>57640.5</v>
      </c>
      <c r="M37" s="199"/>
      <c r="N37" s="199"/>
      <c r="O37" s="199"/>
      <c r="P37" s="199"/>
      <c r="Q37" s="199"/>
    </row>
    <row r="38" spans="1:19" s="237" customFormat="1" ht="30" customHeight="1" x14ac:dyDescent="0.2">
      <c r="A38" s="199"/>
      <c r="B38" s="524" t="s">
        <v>15</v>
      </c>
      <c r="C38" s="524"/>
      <c r="D38" s="524"/>
      <c r="E38" s="524"/>
      <c r="F38" s="317" t="s">
        <v>9</v>
      </c>
      <c r="G38" s="318">
        <f>G35</f>
        <v>339792.18</v>
      </c>
      <c r="I38" s="319"/>
      <c r="M38" s="199"/>
      <c r="N38" s="199"/>
      <c r="O38" s="199"/>
      <c r="P38" s="199"/>
      <c r="Q38" s="199"/>
    </row>
    <row r="39" spans="1:19" s="237" customFormat="1" ht="30" customHeight="1" x14ac:dyDescent="0.2">
      <c r="B39" s="508" t="s">
        <v>174</v>
      </c>
      <c r="C39" s="508"/>
      <c r="D39" s="508"/>
      <c r="E39" s="508"/>
      <c r="F39" s="247" t="s">
        <v>8</v>
      </c>
      <c r="G39" s="246">
        <f>G37*0.97</f>
        <v>55911.284999999996</v>
      </c>
      <c r="I39" s="244"/>
      <c r="M39" s="199"/>
      <c r="N39" s="199"/>
      <c r="O39" s="199"/>
      <c r="P39" s="199"/>
      <c r="Q39" s="199"/>
    </row>
    <row r="40" spans="1:19" ht="30" customHeight="1" x14ac:dyDescent="0.2">
      <c r="A40" s="237"/>
      <c r="B40" s="508" t="s">
        <v>175</v>
      </c>
      <c r="C40" s="508"/>
      <c r="D40" s="508"/>
      <c r="E40" s="508"/>
      <c r="F40" s="243" t="s">
        <v>9</v>
      </c>
      <c r="G40" s="242">
        <f>G38*0.97</f>
        <v>329598.41459999996</v>
      </c>
    </row>
    <row r="41" spans="1:19" ht="24.95" customHeight="1" x14ac:dyDescent="0.2">
      <c r="B41" s="241"/>
      <c r="C41" s="240"/>
      <c r="D41" s="240"/>
      <c r="E41" s="240"/>
      <c r="F41" s="239"/>
      <c r="G41" s="238"/>
      <c r="N41" s="200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C45" s="237"/>
      <c r="D45" s="237"/>
      <c r="E45" s="237"/>
      <c r="G45" s="236"/>
      <c r="S45" s="309"/>
    </row>
    <row r="46" spans="1:19" ht="24.95" customHeight="1" x14ac:dyDescent="0.2">
      <c r="B46" s="234"/>
      <c r="D46" s="225"/>
      <c r="E46" s="225"/>
      <c r="F46" s="225"/>
      <c r="G46" s="235"/>
    </row>
    <row r="47" spans="1:19" ht="24.95" customHeight="1" x14ac:dyDescent="0.2">
      <c r="B47" s="234"/>
      <c r="D47" s="225"/>
      <c r="F47" s="225"/>
      <c r="G47" s="235"/>
      <c r="S47" s="309"/>
    </row>
    <row r="48" spans="1:19" ht="15" customHeight="1" x14ac:dyDescent="0.2">
      <c r="B48" s="234"/>
      <c r="C48" s="233" t="s">
        <v>16</v>
      </c>
      <c r="D48" s="232"/>
      <c r="E48" s="509" t="s">
        <v>17</v>
      </c>
      <c r="F48" s="509"/>
      <c r="G48" s="510"/>
      <c r="H48" s="231"/>
      <c r="S48" s="309"/>
    </row>
    <row r="49" spans="2:19" ht="15.75" x14ac:dyDescent="0.25">
      <c r="B49" s="230"/>
      <c r="C49" s="229" t="s">
        <v>69</v>
      </c>
      <c r="D49" s="228"/>
      <c r="E49" s="227" t="s">
        <v>13</v>
      </c>
      <c r="F49" s="227"/>
      <c r="G49" s="226"/>
      <c r="H49" s="225"/>
      <c r="S49" s="309"/>
    </row>
    <row r="50" spans="2:19" x14ac:dyDescent="0.2">
      <c r="B50" s="224"/>
      <c r="C50" s="223"/>
      <c r="D50" s="223"/>
      <c r="E50" s="222"/>
      <c r="F50" s="222"/>
      <c r="G50" s="221"/>
      <c r="S50" s="309"/>
    </row>
    <row r="51" spans="2:19" ht="21.95" customHeight="1" x14ac:dyDescent="0.2"/>
    <row r="52" spans="2:19" ht="21.95" customHeight="1" x14ac:dyDescent="0.2">
      <c r="S52" s="309"/>
    </row>
    <row r="53" spans="2:19" ht="21.95" customHeight="1" x14ac:dyDescent="0.2"/>
    <row r="54" spans="2:19" ht="7.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1.95" customHeight="1" x14ac:dyDescent="0.2"/>
    <row r="63" spans="2:19" ht="23.2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7.5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>
      <c r="A76" s="199" t="s">
        <v>46</v>
      </c>
      <c r="B76" s="199">
        <v>2.76</v>
      </c>
    </row>
    <row r="77" spans="1:2" x14ac:dyDescent="0.2">
      <c r="A77" s="199" t="s">
        <v>47</v>
      </c>
      <c r="B77" s="199">
        <v>2</v>
      </c>
    </row>
    <row r="78" spans="1:2" x14ac:dyDescent="0.2">
      <c r="A78" s="199" t="s">
        <v>49</v>
      </c>
      <c r="B78" s="199">
        <v>3.23</v>
      </c>
    </row>
    <row r="79" spans="1:2" x14ac:dyDescent="0.2">
      <c r="A79" s="199" t="s">
        <v>48</v>
      </c>
      <c r="B79" s="199">
        <v>1.84</v>
      </c>
    </row>
    <row r="80" spans="1:2" x14ac:dyDescent="0.2">
      <c r="A80" s="199" t="s">
        <v>50</v>
      </c>
      <c r="B80" s="199">
        <v>3.18</v>
      </c>
    </row>
    <row r="81" spans="1:2" x14ac:dyDescent="0.2">
      <c r="A81" s="199" t="s">
        <v>51</v>
      </c>
      <c r="B81" s="199">
        <v>2.38</v>
      </c>
    </row>
    <row r="82" spans="1:2" x14ac:dyDescent="0.2">
      <c r="A82" s="199" t="s">
        <v>52</v>
      </c>
      <c r="B82" s="199">
        <v>5.45</v>
      </c>
    </row>
    <row r="83" spans="1:2" x14ac:dyDescent="0.2">
      <c r="A83" s="199" t="s">
        <v>53</v>
      </c>
      <c r="B83" s="199">
        <v>5.98</v>
      </c>
    </row>
    <row r="84" spans="1:2" x14ac:dyDescent="0.2">
      <c r="A84" s="199" t="s">
        <v>73</v>
      </c>
      <c r="B84" s="199">
        <v>2.2000000000000002</v>
      </c>
    </row>
    <row r="85" spans="1:2" x14ac:dyDescent="0.2">
      <c r="A85" s="199" t="s">
        <v>54</v>
      </c>
      <c r="B85" s="199">
        <v>4.7</v>
      </c>
    </row>
    <row r="86" spans="1:2" x14ac:dyDescent="0.2">
      <c r="A86" s="199" t="s">
        <v>101</v>
      </c>
      <c r="B86" s="199">
        <v>4.4000000000000004</v>
      </c>
    </row>
    <row r="87" spans="1:2" x14ac:dyDescent="0.2">
      <c r="A87" s="199" t="s">
        <v>55</v>
      </c>
      <c r="B87" s="199">
        <v>2.15</v>
      </c>
    </row>
    <row r="88" spans="1:2" x14ac:dyDescent="0.2">
      <c r="A88" s="199" t="s">
        <v>56</v>
      </c>
      <c r="B88" s="199">
        <v>2.41</v>
      </c>
    </row>
    <row r="89" spans="1:2" x14ac:dyDescent="0.2">
      <c r="A89" s="199" t="s">
        <v>57</v>
      </c>
      <c r="B89" s="199">
        <v>2.83</v>
      </c>
    </row>
    <row r="90" spans="1:2" x14ac:dyDescent="0.2">
      <c r="A90" s="199" t="s">
        <v>58</v>
      </c>
      <c r="B90" s="199">
        <v>3.46</v>
      </c>
    </row>
    <row r="91" spans="1:2" x14ac:dyDescent="0.2">
      <c r="A91" s="199" t="s">
        <v>59</v>
      </c>
      <c r="B91" s="199">
        <v>2.15</v>
      </c>
    </row>
    <row r="92" spans="1:2" x14ac:dyDescent="0.2">
      <c r="A92" s="199" t="s">
        <v>60</v>
      </c>
      <c r="B92" s="199">
        <v>4.3899999999999997</v>
      </c>
    </row>
    <row r="93" spans="1:2" x14ac:dyDescent="0.2">
      <c r="A93" s="199" t="s">
        <v>61</v>
      </c>
      <c r="B93" s="199">
        <v>3.9</v>
      </c>
    </row>
    <row r="94" spans="1:2" x14ac:dyDescent="0.2">
      <c r="A94" s="199" t="s">
        <v>62</v>
      </c>
      <c r="B94" s="199">
        <v>1.18</v>
      </c>
    </row>
    <row r="95" spans="1:2" x14ac:dyDescent="0.2">
      <c r="A95" s="199" t="s">
        <v>72</v>
      </c>
      <c r="B95" s="199">
        <v>4.5</v>
      </c>
    </row>
    <row r="96" spans="1:2" x14ac:dyDescent="0.2">
      <c r="A96" s="199" t="s">
        <v>77</v>
      </c>
      <c r="B96" s="199">
        <v>6.49</v>
      </c>
    </row>
    <row r="97" spans="1:2" x14ac:dyDescent="0.2">
      <c r="A97" s="199" t="s">
        <v>152</v>
      </c>
      <c r="B97" s="199">
        <v>5.53</v>
      </c>
    </row>
    <row r="98" spans="1:2" x14ac:dyDescent="0.2">
      <c r="A98" s="199" t="s">
        <v>167</v>
      </c>
      <c r="B98" s="199">
        <v>6.26</v>
      </c>
    </row>
  </sheetData>
  <autoFilter ref="A7:S32" xr:uid="{00000000-0009-0000-0000-000016000000}">
    <filterColumn colId="4">
      <filters blank="1">
        <filter val="1000"/>
        <filter val="1050"/>
        <filter val="1400"/>
        <filter val="1500"/>
        <filter val="16300"/>
        <filter val="200"/>
        <filter val="2850"/>
        <filter val="3000"/>
        <filter val="3700"/>
        <filter val="400"/>
        <filter val="600"/>
        <filter val="700"/>
        <filter val="800"/>
      </filters>
    </filterColumn>
  </autoFilter>
  <mergeCells count="10">
    <mergeCell ref="B40:E40"/>
    <mergeCell ref="E48:G48"/>
    <mergeCell ref="B2:G2"/>
    <mergeCell ref="B3:G3"/>
    <mergeCell ref="B4:G4"/>
    <mergeCell ref="B5:G5"/>
    <mergeCell ref="D32:F32"/>
    <mergeCell ref="B39:E39"/>
    <mergeCell ref="B37:E37"/>
    <mergeCell ref="B38:E3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>
    <pageSetUpPr fitToPage="1"/>
  </sheetPr>
  <dimension ref="A1:AD75"/>
  <sheetViews>
    <sheetView topLeftCell="A3" zoomScale="98" zoomScaleNormal="98" workbookViewId="0">
      <selection activeCell="I10" sqref="I1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590045059</v>
      </c>
      <c r="C4" s="211">
        <v>43920</v>
      </c>
      <c r="D4" s="210" t="s">
        <v>149</v>
      </c>
      <c r="E4" s="210">
        <v>1000</v>
      </c>
      <c r="F4" s="210" t="s">
        <v>168</v>
      </c>
      <c r="G4" s="200"/>
      <c r="H4" s="200"/>
    </row>
    <row r="5" spans="2:30" x14ac:dyDescent="0.2">
      <c r="B5" s="210">
        <v>590045059</v>
      </c>
      <c r="C5" s="211">
        <v>43920</v>
      </c>
      <c r="D5" s="210" t="s">
        <v>37</v>
      </c>
      <c r="E5" s="210">
        <v>1000</v>
      </c>
      <c r="F5" s="210" t="s">
        <v>168</v>
      </c>
      <c r="G5" s="200"/>
      <c r="H5" s="200"/>
    </row>
    <row r="6" spans="2:30" x14ac:dyDescent="0.2">
      <c r="B6" s="210">
        <v>590045059</v>
      </c>
      <c r="C6" s="211">
        <v>43920</v>
      </c>
      <c r="D6" s="210" t="s">
        <v>38</v>
      </c>
      <c r="E6" s="210">
        <v>500</v>
      </c>
      <c r="F6" s="210" t="s">
        <v>168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590045059</v>
      </c>
      <c r="C7" s="211">
        <v>43920</v>
      </c>
      <c r="D7" s="210" t="s">
        <v>35</v>
      </c>
      <c r="E7" s="210">
        <v>300</v>
      </c>
      <c r="F7" s="210" t="s">
        <v>168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590045059</v>
      </c>
      <c r="C8" s="211">
        <v>43920</v>
      </c>
      <c r="D8" s="210" t="s">
        <v>39</v>
      </c>
      <c r="E8" s="210">
        <v>600</v>
      </c>
      <c r="F8" s="210" t="s">
        <v>168</v>
      </c>
      <c r="I8" s="76" t="s">
        <v>28</v>
      </c>
      <c r="J8" s="76">
        <v>800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590045059</v>
      </c>
      <c r="C9" s="211">
        <v>43920</v>
      </c>
      <c r="D9" s="210" t="s">
        <v>28</v>
      </c>
      <c r="E9" s="210">
        <v>200</v>
      </c>
      <c r="F9" s="210" t="s">
        <v>168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590045059</v>
      </c>
      <c r="C10" s="211">
        <v>43920</v>
      </c>
      <c r="D10" s="302" t="s">
        <v>42</v>
      </c>
      <c r="E10" s="210">
        <v>250</v>
      </c>
      <c r="F10" s="210" t="s">
        <v>168</v>
      </c>
      <c r="I10" s="76" t="s">
        <v>32</v>
      </c>
      <c r="J10" s="76">
        <v>800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590045059</v>
      </c>
      <c r="C11" s="211">
        <v>43920</v>
      </c>
      <c r="D11" s="210" t="s">
        <v>33</v>
      </c>
      <c r="E11" s="210">
        <v>2000</v>
      </c>
      <c r="F11" s="210" t="s">
        <v>168</v>
      </c>
      <c r="H11" s="208"/>
      <c r="I11" s="76" t="s">
        <v>33</v>
      </c>
      <c r="J11" s="76">
        <v>2850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590045070</v>
      </c>
      <c r="C12" s="216">
        <v>43924</v>
      </c>
      <c r="D12" s="215" t="s">
        <v>38</v>
      </c>
      <c r="E12" s="215">
        <v>1000</v>
      </c>
      <c r="F12" s="215" t="s">
        <v>169</v>
      </c>
      <c r="I12" s="76" t="s">
        <v>35</v>
      </c>
      <c r="J12" s="76">
        <v>1000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590045070</v>
      </c>
      <c r="C13" s="216">
        <v>43924</v>
      </c>
      <c r="D13" s="215" t="s">
        <v>37</v>
      </c>
      <c r="E13" s="215">
        <v>700</v>
      </c>
      <c r="F13" s="215" t="s">
        <v>169</v>
      </c>
      <c r="I13" s="76" t="s">
        <v>149</v>
      </c>
      <c r="J13" s="76">
        <v>1500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590045070</v>
      </c>
      <c r="C14" s="216">
        <v>43924</v>
      </c>
      <c r="D14" s="215" t="s">
        <v>39</v>
      </c>
      <c r="E14" s="215">
        <v>400</v>
      </c>
      <c r="F14" s="215" t="s">
        <v>169</v>
      </c>
      <c r="I14" s="76" t="s">
        <v>166</v>
      </c>
      <c r="J14" s="76">
        <v>200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590045070</v>
      </c>
      <c r="C15" s="216">
        <v>43924</v>
      </c>
      <c r="D15" s="215" t="s">
        <v>29</v>
      </c>
      <c r="E15" s="215">
        <v>300</v>
      </c>
      <c r="F15" s="215" t="s">
        <v>169</v>
      </c>
      <c r="I15" s="76" t="s">
        <v>37</v>
      </c>
      <c r="J15" s="76">
        <v>3700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590045070</v>
      </c>
      <c r="C16" s="216">
        <v>43924</v>
      </c>
      <c r="D16" s="215" t="s">
        <v>149</v>
      </c>
      <c r="E16" s="215">
        <v>100</v>
      </c>
      <c r="F16" s="215" t="s">
        <v>169</v>
      </c>
      <c r="I16" s="76" t="s">
        <v>38</v>
      </c>
      <c r="J16" s="76">
        <v>3000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590045070</v>
      </c>
      <c r="C17" s="216">
        <v>43924</v>
      </c>
      <c r="D17" s="215" t="s">
        <v>35</v>
      </c>
      <c r="E17" s="215">
        <v>250</v>
      </c>
      <c r="F17" s="215" t="s">
        <v>169</v>
      </c>
      <c r="I17" s="76" t="s">
        <v>39</v>
      </c>
      <c r="J17" s="76">
        <v>1400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590045070</v>
      </c>
      <c r="C18" s="216">
        <v>43924</v>
      </c>
      <c r="D18" s="215" t="s">
        <v>43</v>
      </c>
      <c r="E18" s="215">
        <v>400</v>
      </c>
      <c r="F18" s="215" t="s">
        <v>169</v>
      </c>
      <c r="I18" s="76" t="s">
        <v>42</v>
      </c>
      <c r="J18" s="76">
        <v>1050</v>
      </c>
      <c r="K18" t="s">
        <v>173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590045070</v>
      </c>
      <c r="C19" s="216">
        <v>43924</v>
      </c>
      <c r="D19" s="215" t="s">
        <v>28</v>
      </c>
      <c r="E19" s="215">
        <v>200</v>
      </c>
      <c r="F19" s="215" t="s">
        <v>169</v>
      </c>
      <c r="I19" s="76" t="s">
        <v>43</v>
      </c>
      <c r="J19" s="76">
        <v>400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590045070</v>
      </c>
      <c r="C20" s="216">
        <v>43924</v>
      </c>
      <c r="D20" s="215" t="s">
        <v>32</v>
      </c>
      <c r="E20" s="215">
        <v>800</v>
      </c>
      <c r="F20" s="215" t="s">
        <v>169</v>
      </c>
      <c r="I20" s="76" t="s">
        <v>24</v>
      </c>
      <c r="J20" s="76">
        <v>18000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5">
        <v>590045070</v>
      </c>
      <c r="C21" s="216">
        <v>43924</v>
      </c>
      <c r="D21" s="215" t="s">
        <v>31</v>
      </c>
      <c r="E21" s="215">
        <v>350</v>
      </c>
      <c r="F21" s="215" t="s">
        <v>169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590045093</v>
      </c>
      <c r="C22" s="211">
        <v>43930</v>
      </c>
      <c r="D22" s="210" t="s">
        <v>42</v>
      </c>
      <c r="E22" s="210">
        <v>800</v>
      </c>
      <c r="F22" s="210" t="s">
        <v>170</v>
      </c>
      <c r="H22" s="208"/>
      <c r="I22"/>
      <c r="J22" s="199"/>
    </row>
    <row r="23" spans="1:29" x14ac:dyDescent="0.2">
      <c r="B23" s="210">
        <v>590045093</v>
      </c>
      <c r="C23" s="211">
        <v>43930</v>
      </c>
      <c r="D23" s="210" t="s">
        <v>35</v>
      </c>
      <c r="E23" s="210">
        <v>250</v>
      </c>
      <c r="F23" s="210" t="s">
        <v>170</v>
      </c>
      <c r="I23"/>
      <c r="J23" s="199"/>
    </row>
    <row r="24" spans="1:29" x14ac:dyDescent="0.2">
      <c r="B24" s="210">
        <v>590045093</v>
      </c>
      <c r="C24" s="211">
        <v>43930</v>
      </c>
      <c r="D24" s="210" t="s">
        <v>149</v>
      </c>
      <c r="E24" s="210">
        <v>100</v>
      </c>
      <c r="F24" s="210" t="s">
        <v>170</v>
      </c>
      <c r="I24"/>
    </row>
    <row r="25" spans="1:29" x14ac:dyDescent="0.2">
      <c r="B25" s="210">
        <v>590045093</v>
      </c>
      <c r="C25" s="211">
        <v>43930</v>
      </c>
      <c r="D25" s="210" t="s">
        <v>37</v>
      </c>
      <c r="E25" s="210">
        <v>700</v>
      </c>
      <c r="F25" s="210" t="s">
        <v>170</v>
      </c>
      <c r="I25"/>
    </row>
    <row r="26" spans="1:29" x14ac:dyDescent="0.2">
      <c r="B26" s="210">
        <v>590045093</v>
      </c>
      <c r="C26" s="211">
        <v>43930</v>
      </c>
      <c r="D26" s="210" t="s">
        <v>39</v>
      </c>
      <c r="E26" s="210">
        <v>400</v>
      </c>
      <c r="F26" s="210" t="s">
        <v>170</v>
      </c>
      <c r="I26"/>
    </row>
    <row r="27" spans="1:29" x14ac:dyDescent="0.2">
      <c r="B27" s="210">
        <v>590045093</v>
      </c>
      <c r="C27" s="211">
        <v>43930</v>
      </c>
      <c r="D27" s="210" t="s">
        <v>33</v>
      </c>
      <c r="E27" s="210">
        <v>250</v>
      </c>
      <c r="F27" s="210" t="s">
        <v>170</v>
      </c>
      <c r="I27"/>
    </row>
    <row r="28" spans="1:29" x14ac:dyDescent="0.2">
      <c r="B28" s="215">
        <v>590045139</v>
      </c>
      <c r="C28" s="216">
        <v>43941</v>
      </c>
      <c r="D28" s="215" t="s">
        <v>29</v>
      </c>
      <c r="E28" s="215">
        <v>300</v>
      </c>
      <c r="F28" s="215" t="s">
        <v>172</v>
      </c>
      <c r="I28"/>
    </row>
    <row r="29" spans="1:29" x14ac:dyDescent="0.2">
      <c r="B29" s="215">
        <v>590045139</v>
      </c>
      <c r="C29" s="216">
        <v>43941</v>
      </c>
      <c r="D29" s="215" t="s">
        <v>28</v>
      </c>
      <c r="E29" s="215">
        <v>400</v>
      </c>
      <c r="F29" s="215" t="s">
        <v>172</v>
      </c>
      <c r="I29"/>
    </row>
    <row r="30" spans="1:29" s="200" customFormat="1" x14ac:dyDescent="0.2">
      <c r="A30" s="199"/>
      <c r="B30" s="215">
        <v>590045139</v>
      </c>
      <c r="C30" s="216">
        <v>43941</v>
      </c>
      <c r="D30" s="215" t="s">
        <v>31</v>
      </c>
      <c r="E30" s="215">
        <v>350</v>
      </c>
      <c r="F30" s="215" t="s">
        <v>172</v>
      </c>
      <c r="G30" s="199"/>
      <c r="H30" s="199"/>
      <c r="I30"/>
      <c r="K30" s="199"/>
    </row>
    <row r="31" spans="1:29" x14ac:dyDescent="0.2">
      <c r="B31" s="215">
        <v>590045139</v>
      </c>
      <c r="C31" s="216">
        <v>43941</v>
      </c>
      <c r="D31" s="215" t="s">
        <v>33</v>
      </c>
      <c r="E31" s="215">
        <v>600</v>
      </c>
      <c r="F31" s="215" t="s">
        <v>172</v>
      </c>
      <c r="I31"/>
    </row>
    <row r="32" spans="1:29" s="200" customFormat="1" x14ac:dyDescent="0.2">
      <c r="A32" s="199"/>
      <c r="B32" s="215">
        <v>590045139</v>
      </c>
      <c r="C32" s="216">
        <v>43941</v>
      </c>
      <c r="D32" s="215" t="s">
        <v>35</v>
      </c>
      <c r="E32" s="215">
        <v>200</v>
      </c>
      <c r="F32" s="215" t="s">
        <v>172</v>
      </c>
      <c r="G32" s="199"/>
      <c r="H32" s="199"/>
      <c r="I32"/>
      <c r="K32" s="199"/>
    </row>
    <row r="33" spans="1:11" s="200" customFormat="1" x14ac:dyDescent="0.2">
      <c r="A33" s="199"/>
      <c r="B33" s="215">
        <v>590045139</v>
      </c>
      <c r="C33" s="216">
        <v>43941</v>
      </c>
      <c r="D33" s="215" t="s">
        <v>37</v>
      </c>
      <c r="E33" s="215">
        <v>1300</v>
      </c>
      <c r="F33" s="215" t="s">
        <v>172</v>
      </c>
      <c r="G33" s="199"/>
      <c r="H33" s="199"/>
      <c r="I33"/>
      <c r="K33" s="199"/>
    </row>
    <row r="34" spans="1:11" s="200" customFormat="1" x14ac:dyDescent="0.2">
      <c r="A34" s="199"/>
      <c r="B34" s="215">
        <v>590045139</v>
      </c>
      <c r="C34" s="216">
        <v>43941</v>
      </c>
      <c r="D34" s="215" t="s">
        <v>38</v>
      </c>
      <c r="E34" s="215">
        <v>1500</v>
      </c>
      <c r="F34" s="215" t="s">
        <v>172</v>
      </c>
      <c r="G34" s="199"/>
      <c r="H34" s="199"/>
      <c r="I34"/>
      <c r="K34" s="199"/>
    </row>
    <row r="35" spans="1:11" s="200" customFormat="1" x14ac:dyDescent="0.2">
      <c r="A35" s="199"/>
      <c r="B35" s="215">
        <v>590045139</v>
      </c>
      <c r="C35" s="216">
        <v>43941</v>
      </c>
      <c r="D35" s="215" t="s">
        <v>149</v>
      </c>
      <c r="E35" s="215">
        <v>300</v>
      </c>
      <c r="F35" s="215" t="s">
        <v>172</v>
      </c>
      <c r="G35" s="199"/>
      <c r="H35" s="199"/>
      <c r="I35"/>
      <c r="K35" s="199"/>
    </row>
    <row r="36" spans="1:11" s="200" customFormat="1" x14ac:dyDescent="0.2">
      <c r="A36" s="199"/>
      <c r="B36" s="215">
        <v>590045139</v>
      </c>
      <c r="C36" s="216">
        <v>43941</v>
      </c>
      <c r="D36" s="215" t="s">
        <v>166</v>
      </c>
      <c r="E36" s="215">
        <v>200</v>
      </c>
      <c r="F36" s="215" t="s">
        <v>172</v>
      </c>
      <c r="G36" s="199"/>
      <c r="H36" s="199"/>
      <c r="I36"/>
      <c r="K36" s="199"/>
    </row>
    <row r="37" spans="1:11" s="200" customFormat="1" x14ac:dyDescent="0.2">
      <c r="A37" s="199"/>
      <c r="B37" s="215"/>
      <c r="C37" s="216"/>
      <c r="D37" s="215"/>
      <c r="E37" s="215"/>
      <c r="F37" s="215"/>
      <c r="G37" s="199"/>
      <c r="H37" s="199"/>
      <c r="I37"/>
      <c r="K37" s="199"/>
    </row>
    <row r="38" spans="1:11" s="200" customFormat="1" x14ac:dyDescent="0.2">
      <c r="A38" s="199"/>
      <c r="C38" s="203"/>
      <c r="G38" s="199"/>
      <c r="H38" s="199"/>
      <c r="I38"/>
      <c r="K38" s="199"/>
    </row>
    <row r="39" spans="1:11" s="200" customFormat="1" x14ac:dyDescent="0.2">
      <c r="A39" s="199"/>
      <c r="C39" s="203"/>
      <c r="G39" s="199"/>
      <c r="H39" s="199"/>
      <c r="I39"/>
      <c r="K39" s="199"/>
    </row>
    <row r="40" spans="1:11" s="200" customFormat="1" x14ac:dyDescent="0.2">
      <c r="A40" s="199"/>
      <c r="C40" s="203"/>
      <c r="G40" s="199"/>
      <c r="H40" s="199"/>
      <c r="I40"/>
      <c r="K40" s="199"/>
    </row>
    <row r="41" spans="1:11" s="200" customFormat="1" x14ac:dyDescent="0.2">
      <c r="A41" s="199"/>
      <c r="C41" s="203"/>
      <c r="G41" s="199"/>
      <c r="H41" s="199"/>
      <c r="I41"/>
      <c r="K41" s="199"/>
    </row>
    <row r="42" spans="1:11" s="200" customFormat="1" x14ac:dyDescent="0.2">
      <c r="A42" s="199"/>
      <c r="C42" s="203"/>
      <c r="G42" s="199"/>
      <c r="H42" s="199"/>
      <c r="I42"/>
      <c r="K42" s="199"/>
    </row>
    <row r="43" spans="1:11" s="200" customFormat="1" x14ac:dyDescent="0.2">
      <c r="A43" s="199"/>
      <c r="C43" s="203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30 D34:D45" xr:uid="{00000000-0002-0000-1700-000000000000}">
      <formula1>$B$46:$B$69</formula1>
    </dataValidation>
    <dataValidation type="list" allowBlank="1" showInputMessage="1" showErrorMessage="1" sqref="D31:D33 D4:D29" xr:uid="{00000000-0002-0000-1700-000001000000}">
      <formula1>$B$46:$B$70</formula1>
    </dataValidation>
    <dataValidation type="list" allowBlank="1" showInputMessage="1" showErrorMessage="1" sqref="D46" xr:uid="{00000000-0002-0000-1700-000002000000}">
      <formula1>$B$46:$B$64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 filterMode="1">
    <tabColor rgb="FFFFC000"/>
    <pageSetUpPr fitToPage="1"/>
  </sheetPr>
  <dimension ref="A2:S97"/>
  <sheetViews>
    <sheetView showGridLines="0" topLeftCell="B1" zoomScale="80" zoomScaleNormal="80" workbookViewId="0">
      <selection activeCell="E8" sqref="E8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181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Mayo 2020'!$I$7:$J$31,2,FALSE),0)</f>
        <v>600</v>
      </c>
      <c r="F8" s="271" t="s">
        <v>12</v>
      </c>
      <c r="G8" s="141">
        <f t="shared" ref="G8:G29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Mayo 2020'!$I$7:$J$34,2,FALSE),0)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Mayo 2020'!$I$7:$J$34,2,FALSE),0)</f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Mayo 2020'!$I$7:$J$34,2,FALSE),0)</f>
        <v>700</v>
      </c>
      <c r="F11" s="273" t="s">
        <v>12</v>
      </c>
      <c r="G11" s="146">
        <f t="shared" si="0"/>
        <v>1288</v>
      </c>
      <c r="J11" s="63" t="s">
        <v>37</v>
      </c>
      <c r="K11" s="63">
        <v>4100</v>
      </c>
      <c r="L11" s="292"/>
      <c r="M11" s="237">
        <v>50001439</v>
      </c>
      <c r="N11" s="299">
        <f t="shared" si="2"/>
        <v>700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Mayo 2020'!$I$7:$J$34,2,FALSE),0)</f>
        <v>850</v>
      </c>
      <c r="F12" s="273" t="s">
        <v>12</v>
      </c>
      <c r="G12" s="146">
        <f t="shared" si="0"/>
        <v>2703</v>
      </c>
      <c r="J12" s="63" t="s">
        <v>33</v>
      </c>
      <c r="K12" s="63">
        <v>2850</v>
      </c>
      <c r="L12" s="292"/>
      <c r="M12" s="237">
        <v>50003065</v>
      </c>
      <c r="N12" s="299">
        <f t="shared" si="2"/>
        <v>850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Mayo 2020'!$I$7:$J$34,2,FALSE),0)</f>
        <v>2850</v>
      </c>
      <c r="F13" s="273" t="s">
        <v>12</v>
      </c>
      <c r="G13" s="146">
        <f t="shared" si="0"/>
        <v>6783</v>
      </c>
      <c r="J13" s="63" t="s">
        <v>29</v>
      </c>
      <c r="K13" s="63">
        <v>600</v>
      </c>
      <c r="L13" s="292"/>
      <c r="M13" s="237">
        <v>50003076</v>
      </c>
      <c r="N13" s="299">
        <f t="shared" si="2"/>
        <v>2850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Mayo 2020'!$I$7:$J$34,2,FALSE),0)</f>
        <v>0</v>
      </c>
      <c r="F14" s="273" t="s">
        <v>12</v>
      </c>
      <c r="G14" s="146">
        <f t="shared" si="0"/>
        <v>0</v>
      </c>
      <c r="J14" s="63" t="s">
        <v>35</v>
      </c>
      <c r="K14" s="63">
        <v>1100</v>
      </c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Mayo 2020'!$I$7:$J$34,2,FALSE),0)</f>
        <v>1100</v>
      </c>
      <c r="F15" s="272" t="s">
        <v>12</v>
      </c>
      <c r="G15" s="146">
        <f t="shared" si="0"/>
        <v>6578.0000000000009</v>
      </c>
      <c r="J15" s="63" t="s">
        <v>38</v>
      </c>
      <c r="K15" s="63">
        <v>3550</v>
      </c>
      <c r="L15" s="292"/>
      <c r="M15" s="237">
        <v>50003499</v>
      </c>
      <c r="N15" s="299">
        <f t="shared" si="2"/>
        <v>1100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Mayo 2020'!$I$7:$J$34,2,FALSE),0)</f>
        <v>0</v>
      </c>
      <c r="F16" s="272" t="s">
        <v>12</v>
      </c>
      <c r="G16" s="146">
        <f t="shared" si="0"/>
        <v>0</v>
      </c>
      <c r="J16" s="63" t="s">
        <v>39</v>
      </c>
      <c r="K16" s="63">
        <v>2300</v>
      </c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Mayo 2020'!$I$7:$J$34,2,FALSE),0)</f>
        <v>0</v>
      </c>
      <c r="F17" s="272" t="s">
        <v>12</v>
      </c>
      <c r="G17" s="146">
        <f t="shared" si="0"/>
        <v>0</v>
      </c>
      <c r="J17" s="63" t="s">
        <v>28</v>
      </c>
      <c r="K17" s="63">
        <v>800</v>
      </c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Mayo 2020'!$I$7:$J$34,2,FALSE),0)</f>
        <v>4100</v>
      </c>
      <c r="F18" s="272" t="s">
        <v>12</v>
      </c>
      <c r="G18" s="146">
        <f t="shared" si="0"/>
        <v>8815</v>
      </c>
      <c r="J18" s="63" t="s">
        <v>31</v>
      </c>
      <c r="K18" s="63">
        <v>700</v>
      </c>
      <c r="L18" s="292"/>
      <c r="M18" s="237">
        <v>50004144</v>
      </c>
      <c r="N18" s="299">
        <f t="shared" si="2"/>
        <v>4100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Mayo 2020'!$I$7:$J$34,2,FALSE),0)</f>
        <v>3550</v>
      </c>
      <c r="F19" s="272" t="s">
        <v>12</v>
      </c>
      <c r="G19" s="146">
        <f t="shared" si="0"/>
        <v>8555.5</v>
      </c>
      <c r="J19" s="63" t="s">
        <v>32</v>
      </c>
      <c r="K19" s="63">
        <v>850</v>
      </c>
      <c r="L19" s="292"/>
      <c r="M19" s="237">
        <v>50004171</v>
      </c>
      <c r="N19" s="299">
        <f t="shared" si="2"/>
        <v>3550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Mayo 2020'!$I$7:$J$34,2,FALSE),0)</f>
        <v>2300</v>
      </c>
      <c r="F20" s="272" t="s">
        <v>12</v>
      </c>
      <c r="G20" s="146">
        <f t="shared" si="0"/>
        <v>6509</v>
      </c>
      <c r="J20" s="63" t="s">
        <v>149</v>
      </c>
      <c r="K20" s="63">
        <v>1500</v>
      </c>
      <c r="L20" s="292"/>
      <c r="M20" s="237">
        <v>50004198</v>
      </c>
      <c r="N20" s="299">
        <f t="shared" si="2"/>
        <v>2300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Mayo 2020'!$I$7:$J$34,2,FALSE),0)</f>
        <v>0</v>
      </c>
      <c r="F21" s="272" t="s">
        <v>12</v>
      </c>
      <c r="G21" s="146">
        <f t="shared" si="0"/>
        <v>0</v>
      </c>
      <c r="J21" s="63" t="s">
        <v>43</v>
      </c>
      <c r="K21" s="63">
        <v>200</v>
      </c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Mayo 2020'!$I$7:$J$34,2,FALSE),0)</f>
        <v>0</v>
      </c>
      <c r="F22" s="272" t="s">
        <v>12</v>
      </c>
      <c r="G22" s="146">
        <f t="shared" si="0"/>
        <v>0</v>
      </c>
      <c r="J22" s="63" t="s">
        <v>42</v>
      </c>
      <c r="K22" s="63">
        <v>300</v>
      </c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Mayo 2020'!$I$7:$J$34,2,FALSE),0)</f>
        <v>0</v>
      </c>
      <c r="F23" s="272" t="s">
        <v>12</v>
      </c>
      <c r="G23" s="146">
        <f t="shared" si="0"/>
        <v>0</v>
      </c>
      <c r="J23" s="63" t="s">
        <v>166</v>
      </c>
      <c r="K23" s="63">
        <v>150</v>
      </c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Mayo 2020'!$I$7:$J$34,2,FALSE),0)</f>
        <v>300</v>
      </c>
      <c r="F24" s="272" t="s">
        <v>12</v>
      </c>
      <c r="G24" s="146">
        <f t="shared" si="0"/>
        <v>1317</v>
      </c>
      <c r="J24" s="63" t="s">
        <v>24</v>
      </c>
      <c r="K24" s="63">
        <v>19000</v>
      </c>
      <c r="M24" s="237">
        <v>50006226</v>
      </c>
      <c r="N24" s="299">
        <f t="shared" si="2"/>
        <v>300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Mayo 2020'!$I$7:$J$34,2,FALSE),0)</f>
        <v>200</v>
      </c>
      <c r="F25" s="272" t="s">
        <v>12</v>
      </c>
      <c r="G25" s="146">
        <f t="shared" si="0"/>
        <v>780</v>
      </c>
      <c r="J25"/>
      <c r="K25"/>
      <c r="M25" s="237">
        <v>50006423</v>
      </c>
      <c r="N25" s="299">
        <f t="shared" si="2"/>
        <v>200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Mayo 2020'!$I$7:$J$34,2,FALSE),0)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Mayo 2020'!$I$7:$J$34,2,FALSE),0)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Mayo 2020'!$I$7:$J$34,2,FALSE),0)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Mayo 2020'!$I$7:$J$34,2,FALSE),0)</f>
        <v>1500</v>
      </c>
      <c r="F29" s="313" t="s">
        <v>12</v>
      </c>
      <c r="G29" s="314">
        <f t="shared" si="0"/>
        <v>8295</v>
      </c>
      <c r="M29" s="199">
        <v>50007459</v>
      </c>
      <c r="N29" s="299">
        <f t="shared" si="2"/>
        <v>1500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320">
        <f>IFERROR(VLOOKUP(A30,'Control-UTE Mayo 2020'!$I$7:$J$34,2,FALSE),0)</f>
        <v>150</v>
      </c>
      <c r="F30" s="263" t="s">
        <v>12</v>
      </c>
      <c r="G30" s="157">
        <f>+D30*E30</f>
        <v>939</v>
      </c>
      <c r="M30" s="199">
        <v>50004055</v>
      </c>
      <c r="N30" s="299">
        <f t="shared" si="2"/>
        <v>150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customHeight="1" x14ac:dyDescent="0.2">
      <c r="B31" s="202"/>
      <c r="C31" s="257"/>
      <c r="D31" s="525" t="s">
        <v>11</v>
      </c>
      <c r="E31" s="525"/>
      <c r="F31" s="525"/>
      <c r="G31" s="49">
        <f>SUM(G8:G30)</f>
        <v>56802.5</v>
      </c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Mayo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24" t="s">
        <v>14</v>
      </c>
      <c r="C36" s="524"/>
      <c r="D36" s="524"/>
      <c r="E36" s="524"/>
      <c r="F36" s="205" t="s">
        <v>8</v>
      </c>
      <c r="G36" s="316">
        <f>G33+G31</f>
        <v>58744.5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24" t="s">
        <v>15</v>
      </c>
      <c r="C37" s="524"/>
      <c r="D37" s="524"/>
      <c r="E37" s="524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08" t="s">
        <v>174</v>
      </c>
      <c r="C38" s="508"/>
      <c r="D38" s="508"/>
      <c r="E38" s="508"/>
      <c r="F38" s="247" t="s">
        <v>8</v>
      </c>
      <c r="G38" s="246">
        <f>G36*0.97</f>
        <v>56982.165000000001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08" t="s">
        <v>175</v>
      </c>
      <c r="C39" s="508"/>
      <c r="D39" s="508"/>
      <c r="E39" s="508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09" t="s">
        <v>17</v>
      </c>
      <c r="F47" s="509"/>
      <c r="G47" s="510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18000000}">
    <filterColumn colId="4">
      <filters blank="1">
        <filter val="1100"/>
        <filter val="150"/>
        <filter val="1500"/>
        <filter val="200"/>
        <filter val="2300"/>
        <filter val="2850"/>
        <filter val="300"/>
        <filter val="3550"/>
        <filter val="4100"/>
        <filter val="600"/>
        <filter val="700"/>
        <filter val="800"/>
        <filter val="850"/>
      </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>
    <pageSetUpPr fitToPage="1"/>
  </sheetPr>
  <dimension ref="A1:AD75"/>
  <sheetViews>
    <sheetView topLeftCell="A3" zoomScale="98" zoomScaleNormal="98" workbookViewId="0">
      <selection activeCell="I33" sqref="I33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590045230</v>
      </c>
      <c r="C4" s="211">
        <v>43945</v>
      </c>
      <c r="D4" s="210" t="s">
        <v>37</v>
      </c>
      <c r="E4" s="210">
        <v>1400</v>
      </c>
      <c r="F4" s="210" t="s">
        <v>176</v>
      </c>
      <c r="G4" s="200"/>
      <c r="H4" s="200"/>
    </row>
    <row r="5" spans="2:30" x14ac:dyDescent="0.2">
      <c r="B5" s="210">
        <v>590045230</v>
      </c>
      <c r="C5" s="211">
        <v>43945</v>
      </c>
      <c r="D5" s="210" t="s">
        <v>33</v>
      </c>
      <c r="E5" s="210">
        <v>2000</v>
      </c>
      <c r="F5" s="210" t="s">
        <v>176</v>
      </c>
      <c r="G5" s="200"/>
      <c r="H5" s="200"/>
    </row>
    <row r="6" spans="2:30" x14ac:dyDescent="0.2">
      <c r="B6" s="210">
        <v>590045230</v>
      </c>
      <c r="C6" s="211">
        <v>43945</v>
      </c>
      <c r="D6" s="210" t="s">
        <v>39</v>
      </c>
      <c r="E6" s="210">
        <v>900</v>
      </c>
      <c r="F6" s="210" t="s">
        <v>176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590045230</v>
      </c>
      <c r="C7" s="211">
        <v>43945</v>
      </c>
      <c r="D7" s="210" t="s">
        <v>28</v>
      </c>
      <c r="E7" s="210">
        <v>400</v>
      </c>
      <c r="F7" s="210" t="s">
        <v>176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590045230</v>
      </c>
      <c r="C8" s="211">
        <v>43945</v>
      </c>
      <c r="D8" s="210" t="s">
        <v>166</v>
      </c>
      <c r="E8" s="210">
        <v>150</v>
      </c>
      <c r="F8" s="210" t="s">
        <v>176</v>
      </c>
      <c r="I8" s="76" t="s">
        <v>28</v>
      </c>
      <c r="J8" s="76">
        <v>800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590045230</v>
      </c>
      <c r="C9" s="211">
        <v>43945</v>
      </c>
      <c r="D9" s="210" t="s">
        <v>149</v>
      </c>
      <c r="E9" s="210">
        <v>600</v>
      </c>
      <c r="F9" s="210" t="s">
        <v>176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590045230</v>
      </c>
      <c r="C10" s="211">
        <v>43945</v>
      </c>
      <c r="D10" s="302" t="s">
        <v>35</v>
      </c>
      <c r="E10" s="210">
        <v>250</v>
      </c>
      <c r="F10" s="210" t="s">
        <v>176</v>
      </c>
      <c r="I10" s="76" t="s">
        <v>32</v>
      </c>
      <c r="J10" s="76">
        <v>850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590045230</v>
      </c>
      <c r="C11" s="211">
        <v>43945</v>
      </c>
      <c r="D11" s="210" t="s">
        <v>38</v>
      </c>
      <c r="E11" s="210">
        <v>900</v>
      </c>
      <c r="F11" s="210" t="s">
        <v>176</v>
      </c>
      <c r="H11" s="208"/>
      <c r="I11" s="76" t="s">
        <v>33</v>
      </c>
      <c r="J11" s="76">
        <v>2850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590045299</v>
      </c>
      <c r="C12" s="216">
        <v>43955</v>
      </c>
      <c r="D12" s="215" t="s">
        <v>38</v>
      </c>
      <c r="E12" s="215">
        <v>800</v>
      </c>
      <c r="F12" s="215" t="s">
        <v>177</v>
      </c>
      <c r="I12" s="76" t="s">
        <v>35</v>
      </c>
      <c r="J12" s="76">
        <v>1100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590045299</v>
      </c>
      <c r="C13" s="216">
        <v>43955</v>
      </c>
      <c r="D13" s="215" t="s">
        <v>37</v>
      </c>
      <c r="E13" s="215">
        <v>700</v>
      </c>
      <c r="F13" s="215" t="s">
        <v>177</v>
      </c>
      <c r="I13" s="76" t="s">
        <v>149</v>
      </c>
      <c r="J13" s="76">
        <v>1500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590045299</v>
      </c>
      <c r="C14" s="216">
        <v>43955</v>
      </c>
      <c r="D14" s="215" t="s">
        <v>149</v>
      </c>
      <c r="E14" s="215">
        <v>300</v>
      </c>
      <c r="F14" s="215" t="s">
        <v>177</v>
      </c>
      <c r="I14" s="76" t="s">
        <v>166</v>
      </c>
      <c r="J14" s="76">
        <v>150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590045299</v>
      </c>
      <c r="C15" s="216">
        <v>43955</v>
      </c>
      <c r="D15" s="215" t="s">
        <v>32</v>
      </c>
      <c r="E15" s="215">
        <v>600</v>
      </c>
      <c r="F15" s="215" t="s">
        <v>177</v>
      </c>
      <c r="I15" s="76" t="s">
        <v>37</v>
      </c>
      <c r="J15" s="76">
        <v>4100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590045299</v>
      </c>
      <c r="C16" s="216">
        <v>43955</v>
      </c>
      <c r="D16" s="215" t="s">
        <v>35</v>
      </c>
      <c r="E16" s="215">
        <v>250</v>
      </c>
      <c r="F16" s="215" t="s">
        <v>177</v>
      </c>
      <c r="I16" s="76" t="s">
        <v>38</v>
      </c>
      <c r="J16" s="76">
        <v>3550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590045299</v>
      </c>
      <c r="C17" s="216">
        <v>43955</v>
      </c>
      <c r="D17" s="215" t="s">
        <v>29</v>
      </c>
      <c r="E17" s="215">
        <v>300</v>
      </c>
      <c r="F17" s="215" t="s">
        <v>177</v>
      </c>
      <c r="I17" s="76" t="s">
        <v>39</v>
      </c>
      <c r="J17" s="76">
        <v>2300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590045299</v>
      </c>
      <c r="C18" s="216">
        <v>43955</v>
      </c>
      <c r="D18" s="215" t="s">
        <v>28</v>
      </c>
      <c r="E18" s="215">
        <v>200</v>
      </c>
      <c r="F18" s="215" t="s">
        <v>177</v>
      </c>
      <c r="I18" s="76" t="s">
        <v>42</v>
      </c>
      <c r="J18" s="76">
        <v>300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590045299</v>
      </c>
      <c r="C19" s="216">
        <v>43955</v>
      </c>
      <c r="D19" s="215" t="s">
        <v>43</v>
      </c>
      <c r="E19" s="215">
        <v>200</v>
      </c>
      <c r="F19" s="215" t="s">
        <v>177</v>
      </c>
      <c r="I19" s="76" t="s">
        <v>43</v>
      </c>
      <c r="J19" s="76">
        <v>200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590045299</v>
      </c>
      <c r="C20" s="216">
        <v>43955</v>
      </c>
      <c r="D20" s="215" t="s">
        <v>42</v>
      </c>
      <c r="E20" s="215">
        <v>200</v>
      </c>
      <c r="F20" s="215" t="s">
        <v>177</v>
      </c>
      <c r="I20" s="76" t="s">
        <v>24</v>
      </c>
      <c r="J20" s="76">
        <v>19000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5">
        <v>590045299</v>
      </c>
      <c r="C21" s="216">
        <v>43955</v>
      </c>
      <c r="D21" s="215" t="s">
        <v>31</v>
      </c>
      <c r="E21" s="215">
        <v>350</v>
      </c>
      <c r="F21" s="215" t="s">
        <v>177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590045331</v>
      </c>
      <c r="C22" s="211">
        <v>43962</v>
      </c>
      <c r="D22" s="210" t="s">
        <v>39</v>
      </c>
      <c r="E22" s="210">
        <v>500</v>
      </c>
      <c r="F22" s="210" t="s">
        <v>178</v>
      </c>
      <c r="H22" s="208"/>
      <c r="I22"/>
      <c r="J22" s="199"/>
    </row>
    <row r="23" spans="1:29" x14ac:dyDescent="0.2">
      <c r="B23" s="210">
        <v>590045331</v>
      </c>
      <c r="C23" s="211">
        <v>43962</v>
      </c>
      <c r="D23" s="210" t="s">
        <v>38</v>
      </c>
      <c r="E23" s="210">
        <v>850</v>
      </c>
      <c r="F23" s="210" t="s">
        <v>178</v>
      </c>
      <c r="I23"/>
      <c r="J23" s="199"/>
    </row>
    <row r="24" spans="1:29" x14ac:dyDescent="0.2">
      <c r="B24" s="210">
        <v>590045331</v>
      </c>
      <c r="C24" s="211">
        <v>43962</v>
      </c>
      <c r="D24" s="210" t="s">
        <v>28</v>
      </c>
      <c r="E24" s="210">
        <v>200</v>
      </c>
      <c r="F24" s="210" t="s">
        <v>178</v>
      </c>
      <c r="I24"/>
    </row>
    <row r="25" spans="1:29" x14ac:dyDescent="0.2">
      <c r="B25" s="210">
        <v>590045331</v>
      </c>
      <c r="C25" s="211">
        <v>43962</v>
      </c>
      <c r="D25" s="210" t="s">
        <v>149</v>
      </c>
      <c r="E25" s="210">
        <v>600</v>
      </c>
      <c r="F25" s="210" t="s">
        <v>178</v>
      </c>
      <c r="I25"/>
    </row>
    <row r="26" spans="1:29" x14ac:dyDescent="0.2">
      <c r="B26" s="210">
        <v>590045331</v>
      </c>
      <c r="C26" s="211">
        <v>43962</v>
      </c>
      <c r="D26" s="210" t="s">
        <v>37</v>
      </c>
      <c r="E26" s="210">
        <v>700</v>
      </c>
      <c r="F26" s="210" t="s">
        <v>178</v>
      </c>
      <c r="I26"/>
    </row>
    <row r="27" spans="1:29" x14ac:dyDescent="0.2">
      <c r="B27" s="210">
        <v>590045331</v>
      </c>
      <c r="C27" s="211">
        <v>43962</v>
      </c>
      <c r="D27" s="210" t="s">
        <v>35</v>
      </c>
      <c r="E27" s="210">
        <v>300</v>
      </c>
      <c r="F27" s="210" t="s">
        <v>178</v>
      </c>
      <c r="I27"/>
    </row>
    <row r="28" spans="1:29" x14ac:dyDescent="0.2">
      <c r="B28" s="215">
        <v>590045341</v>
      </c>
      <c r="C28" s="216">
        <v>43966</v>
      </c>
      <c r="D28" s="215" t="s">
        <v>38</v>
      </c>
      <c r="E28" s="215">
        <v>1000</v>
      </c>
      <c r="F28" s="215" t="s">
        <v>179</v>
      </c>
      <c r="I28"/>
    </row>
    <row r="29" spans="1:29" x14ac:dyDescent="0.2">
      <c r="B29" s="215">
        <v>590045341</v>
      </c>
      <c r="C29" s="216">
        <v>43966</v>
      </c>
      <c r="D29" s="215" t="s">
        <v>37</v>
      </c>
      <c r="E29" s="215">
        <v>1300</v>
      </c>
      <c r="F29" s="215" t="s">
        <v>179</v>
      </c>
      <c r="I29"/>
    </row>
    <row r="30" spans="1:29" s="200" customFormat="1" x14ac:dyDescent="0.2">
      <c r="A30" s="199"/>
      <c r="B30" s="215">
        <v>590045341</v>
      </c>
      <c r="C30" s="216">
        <v>43966</v>
      </c>
      <c r="D30" s="215" t="s">
        <v>39</v>
      </c>
      <c r="E30" s="215">
        <v>900</v>
      </c>
      <c r="F30" s="215" t="s">
        <v>179</v>
      </c>
      <c r="G30" s="199"/>
      <c r="H30" s="199"/>
      <c r="I30"/>
      <c r="K30" s="199"/>
    </row>
    <row r="31" spans="1:29" x14ac:dyDescent="0.2">
      <c r="B31" s="215">
        <v>590045341</v>
      </c>
      <c r="C31" s="216">
        <v>43966</v>
      </c>
      <c r="D31" s="215" t="s">
        <v>33</v>
      </c>
      <c r="E31" s="215">
        <v>850</v>
      </c>
      <c r="F31" s="215" t="s">
        <v>179</v>
      </c>
      <c r="I31"/>
    </row>
    <row r="32" spans="1:29" s="200" customFormat="1" x14ac:dyDescent="0.2">
      <c r="A32" s="199"/>
      <c r="B32" s="215">
        <v>590045341</v>
      </c>
      <c r="C32" s="216">
        <v>43966</v>
      </c>
      <c r="D32" s="215" t="s">
        <v>32</v>
      </c>
      <c r="E32" s="215">
        <v>250</v>
      </c>
      <c r="F32" s="215" t="s">
        <v>179</v>
      </c>
      <c r="G32" s="199"/>
      <c r="H32" s="199"/>
      <c r="I32"/>
      <c r="K32" s="199"/>
    </row>
    <row r="33" spans="1:11" s="200" customFormat="1" x14ac:dyDescent="0.2">
      <c r="A33" s="199"/>
      <c r="B33" s="215">
        <v>590045341</v>
      </c>
      <c r="C33" s="216">
        <v>43966</v>
      </c>
      <c r="D33" s="215" t="s">
        <v>29</v>
      </c>
      <c r="E33" s="215">
        <v>300</v>
      </c>
      <c r="F33" s="215" t="s">
        <v>179</v>
      </c>
      <c r="G33" s="199"/>
      <c r="H33" s="199"/>
      <c r="I33"/>
      <c r="K33" s="199"/>
    </row>
    <row r="34" spans="1:11" s="200" customFormat="1" x14ac:dyDescent="0.2">
      <c r="A34" s="199"/>
      <c r="B34" s="215">
        <v>590045341</v>
      </c>
      <c r="C34" s="216">
        <v>43966</v>
      </c>
      <c r="D34" s="215" t="s">
        <v>31</v>
      </c>
      <c r="E34" s="215">
        <v>350</v>
      </c>
      <c r="F34" s="215" t="s">
        <v>179</v>
      </c>
      <c r="G34" s="199"/>
      <c r="H34" s="199"/>
      <c r="I34"/>
      <c r="K34" s="199"/>
    </row>
    <row r="35" spans="1:11" s="200" customFormat="1" x14ac:dyDescent="0.2">
      <c r="A35" s="199"/>
      <c r="B35" s="215">
        <v>590045341</v>
      </c>
      <c r="C35" s="216">
        <v>43966</v>
      </c>
      <c r="D35" s="215" t="s">
        <v>42</v>
      </c>
      <c r="E35" s="215">
        <v>100</v>
      </c>
      <c r="F35" s="215" t="s">
        <v>179</v>
      </c>
      <c r="G35" s="199"/>
      <c r="H35" s="199"/>
      <c r="I35"/>
      <c r="K35" s="199"/>
    </row>
    <row r="36" spans="1:11" s="200" customFormat="1" x14ac:dyDescent="0.2">
      <c r="A36" s="199"/>
      <c r="B36" s="215">
        <v>590045341</v>
      </c>
      <c r="C36" s="216">
        <v>43966</v>
      </c>
      <c r="D36" s="215" t="s">
        <v>35</v>
      </c>
      <c r="E36" s="215">
        <v>300</v>
      </c>
      <c r="F36" s="215" t="s">
        <v>179</v>
      </c>
      <c r="G36" s="199"/>
      <c r="H36" s="199"/>
      <c r="I36"/>
      <c r="K36" s="199"/>
    </row>
    <row r="37" spans="1:11" s="200" customFormat="1" x14ac:dyDescent="0.2">
      <c r="A37" s="199"/>
      <c r="B37" s="215"/>
      <c r="C37" s="216"/>
      <c r="D37" s="215"/>
      <c r="E37" s="215"/>
      <c r="F37" s="215"/>
      <c r="G37" s="199"/>
      <c r="H37" s="199"/>
      <c r="I37"/>
      <c r="K37" s="199"/>
    </row>
    <row r="38" spans="1:11" s="200" customFormat="1" x14ac:dyDescent="0.2">
      <c r="A38" s="199"/>
      <c r="C38" s="203"/>
      <c r="G38" s="199"/>
      <c r="H38" s="199"/>
      <c r="I38"/>
      <c r="K38" s="199"/>
    </row>
    <row r="39" spans="1:11" s="200" customFormat="1" x14ac:dyDescent="0.2">
      <c r="A39" s="199"/>
      <c r="C39" s="203"/>
      <c r="G39" s="199"/>
      <c r="H39" s="199"/>
      <c r="I39"/>
      <c r="K39" s="199"/>
    </row>
    <row r="40" spans="1:11" s="200" customFormat="1" x14ac:dyDescent="0.2">
      <c r="A40" s="199"/>
      <c r="C40" s="203"/>
      <c r="G40" s="199"/>
      <c r="H40" s="199"/>
      <c r="I40"/>
      <c r="K40" s="199"/>
    </row>
    <row r="41" spans="1:11" s="200" customFormat="1" x14ac:dyDescent="0.2">
      <c r="A41" s="199"/>
      <c r="C41" s="203"/>
      <c r="G41" s="199"/>
      <c r="H41" s="199"/>
      <c r="I41"/>
      <c r="K41" s="199"/>
    </row>
    <row r="42" spans="1:11" s="200" customFormat="1" x14ac:dyDescent="0.2">
      <c r="A42" s="199"/>
      <c r="C42" s="203"/>
      <c r="G42" s="199"/>
      <c r="H42" s="199"/>
      <c r="I42"/>
      <c r="K42" s="199"/>
    </row>
    <row r="43" spans="1:11" s="200" customFormat="1" x14ac:dyDescent="0.2">
      <c r="A43" s="199"/>
      <c r="C43" s="203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46" xr:uid="{00000000-0002-0000-1900-000000000000}">
      <formula1>$B$46:$B$64</formula1>
    </dataValidation>
    <dataValidation type="list" allowBlank="1" showInputMessage="1" showErrorMessage="1" sqref="D31:D33 D4:D29" xr:uid="{00000000-0002-0000-1900-000001000000}">
      <formula1>$B$46:$B$70</formula1>
    </dataValidation>
    <dataValidation type="list" allowBlank="1" showInputMessage="1" showErrorMessage="1" sqref="D34:D45 D30" xr:uid="{00000000-0002-0000-1900-000002000000}">
      <formula1>$B$46:$B$69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 filterMode="1">
    <tabColor rgb="FFFFC000"/>
    <pageSetUpPr fitToPage="1"/>
  </sheetPr>
  <dimension ref="A2:S97"/>
  <sheetViews>
    <sheetView showGridLines="0" topLeftCell="B38" zoomScale="80" zoomScaleNormal="80" workbookViewId="0">
      <selection activeCell="I15" sqref="I15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187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Mayo 2020'!I7:J31,2,FALSE),0)</f>
        <v>600</v>
      </c>
      <c r="F8" s="271" t="s">
        <v>12</v>
      </c>
      <c r="G8" s="141">
        <f t="shared" ref="G8:G29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Mayo 2020'!$I$7:$J$34,2,FALSE),0)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Mayo 2020'!$I$7:$J$34,2,FALSE),0)</f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Mayo 2020'!$I$7:$J$34,2,FALSE),0)</f>
        <v>700</v>
      </c>
      <c r="F11" s="273" t="s">
        <v>12</v>
      </c>
      <c r="G11" s="146">
        <f t="shared" si="0"/>
        <v>1288</v>
      </c>
      <c r="J11" s="63" t="s">
        <v>37</v>
      </c>
      <c r="K11" s="63">
        <v>2800</v>
      </c>
      <c r="L11" s="292"/>
      <c r="M11" s="237">
        <v>50001439</v>
      </c>
      <c r="N11" s="299">
        <f t="shared" si="2"/>
        <v>700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Mayo 2020'!$I$7:$J$34,2,FALSE),0)</f>
        <v>850</v>
      </c>
      <c r="F12" s="273" t="s">
        <v>12</v>
      </c>
      <c r="G12" s="146">
        <f t="shared" si="0"/>
        <v>2703</v>
      </c>
      <c r="J12" s="63" t="s">
        <v>33</v>
      </c>
      <c r="K12" s="63">
        <v>2870</v>
      </c>
      <c r="L12" s="292"/>
      <c r="M12" s="237">
        <v>50003065</v>
      </c>
      <c r="N12" s="299">
        <f t="shared" si="2"/>
        <v>850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Mayo 2020'!$I$7:$J$34,2,FALSE),0)</f>
        <v>2850</v>
      </c>
      <c r="F13" s="273" t="s">
        <v>12</v>
      </c>
      <c r="G13" s="146">
        <f t="shared" si="0"/>
        <v>6783</v>
      </c>
      <c r="J13" s="63" t="s">
        <v>29</v>
      </c>
      <c r="K13" s="63">
        <v>600</v>
      </c>
      <c r="L13" s="292"/>
      <c r="M13" s="237">
        <v>50003076</v>
      </c>
      <c r="N13" s="299">
        <f t="shared" si="2"/>
        <v>2850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Mayo 2020'!$I$7:$J$34,2,FALSE),0)</f>
        <v>0</v>
      </c>
      <c r="F14" s="273" t="s">
        <v>12</v>
      </c>
      <c r="G14" s="146">
        <f t="shared" si="0"/>
        <v>0</v>
      </c>
      <c r="J14" s="63" t="s">
        <v>35</v>
      </c>
      <c r="K14" s="63">
        <v>1500</v>
      </c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Mayo 2020'!$I$7:$J$34,2,FALSE),0)</f>
        <v>1100</v>
      </c>
      <c r="F15" s="272" t="s">
        <v>12</v>
      </c>
      <c r="G15" s="146">
        <f t="shared" si="0"/>
        <v>6578.0000000000009</v>
      </c>
      <c r="J15" s="63" t="s">
        <v>38</v>
      </c>
      <c r="K15" s="63">
        <v>3860</v>
      </c>
      <c r="L15" s="292"/>
      <c r="M15" s="237">
        <v>50003499</v>
      </c>
      <c r="N15" s="299">
        <f t="shared" si="2"/>
        <v>1100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Mayo 2020'!$I$7:$J$34,2,FALSE),0)</f>
        <v>0</v>
      </c>
      <c r="F16" s="272" t="s">
        <v>12</v>
      </c>
      <c r="G16" s="146">
        <f t="shared" si="0"/>
        <v>0</v>
      </c>
      <c r="J16" s="63" t="s">
        <v>39</v>
      </c>
      <c r="K16" s="63">
        <v>3200</v>
      </c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Mayo 2020'!$I$7:$J$34,2,FALSE),0)</f>
        <v>0</v>
      </c>
      <c r="F17" s="272" t="s">
        <v>12</v>
      </c>
      <c r="G17" s="146">
        <f t="shared" si="0"/>
        <v>0</v>
      </c>
      <c r="J17" s="63" t="s">
        <v>28</v>
      </c>
      <c r="K17" s="63">
        <v>1300</v>
      </c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Mayo 2020'!$I$7:$J$34,2,FALSE),0)</f>
        <v>4100</v>
      </c>
      <c r="F18" s="272" t="s">
        <v>12</v>
      </c>
      <c r="G18" s="146">
        <f t="shared" si="0"/>
        <v>8815</v>
      </c>
      <c r="J18" s="63" t="s">
        <v>32</v>
      </c>
      <c r="K18" s="63">
        <v>920</v>
      </c>
      <c r="L18" s="292"/>
      <c r="M18" s="237">
        <v>50004144</v>
      </c>
      <c r="N18" s="299">
        <f t="shared" si="2"/>
        <v>4100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Mayo 2020'!$I$7:$J$34,2,FALSE),0)</f>
        <v>3550</v>
      </c>
      <c r="F19" s="272" t="s">
        <v>12</v>
      </c>
      <c r="G19" s="146">
        <f t="shared" si="0"/>
        <v>8555.5</v>
      </c>
      <c r="J19" s="63" t="s">
        <v>149</v>
      </c>
      <c r="K19" s="63">
        <v>1935</v>
      </c>
      <c r="L19" s="292"/>
      <c r="M19" s="237">
        <v>50004171</v>
      </c>
      <c r="N19" s="299">
        <f t="shared" si="2"/>
        <v>3550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Mayo 2020'!$I$7:$J$34,2,FALSE),0)</f>
        <v>2300</v>
      </c>
      <c r="F20" s="272" t="s">
        <v>12</v>
      </c>
      <c r="G20" s="146">
        <f t="shared" si="0"/>
        <v>6509</v>
      </c>
      <c r="J20" s="63" t="s">
        <v>43</v>
      </c>
      <c r="K20" s="63">
        <v>420</v>
      </c>
      <c r="L20" s="292"/>
      <c r="M20" s="237">
        <v>50004198</v>
      </c>
      <c r="N20" s="299">
        <f t="shared" si="2"/>
        <v>2300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Mayo 2020'!$I$7:$J$34,2,FALSE),0)</f>
        <v>0</v>
      </c>
      <c r="F21" s="272" t="s">
        <v>12</v>
      </c>
      <c r="G21" s="146">
        <f t="shared" si="0"/>
        <v>0</v>
      </c>
      <c r="J21" s="63" t="s">
        <v>42</v>
      </c>
      <c r="K21" s="63">
        <v>1070</v>
      </c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Mayo 2020'!$I$7:$J$34,2,FALSE),0)</f>
        <v>0</v>
      </c>
      <c r="F22" s="272" t="s">
        <v>12</v>
      </c>
      <c r="G22" s="146">
        <f t="shared" si="0"/>
        <v>0</v>
      </c>
      <c r="J22" s="63" t="s">
        <v>166</v>
      </c>
      <c r="K22" s="63">
        <v>320</v>
      </c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Mayo 2020'!$I$7:$J$34,2,FALSE),0)</f>
        <v>0</v>
      </c>
      <c r="F23" s="272" t="s">
        <v>12</v>
      </c>
      <c r="G23" s="146">
        <f t="shared" si="0"/>
        <v>0</v>
      </c>
      <c r="J23" s="63" t="s">
        <v>24</v>
      </c>
      <c r="K23" s="63">
        <v>20795</v>
      </c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Mayo 2020'!$I$7:$J$34,2,FALSE),0)</f>
        <v>300</v>
      </c>
      <c r="F24" s="272" t="s">
        <v>12</v>
      </c>
      <c r="G24" s="146">
        <f t="shared" si="0"/>
        <v>1317</v>
      </c>
      <c r="J24"/>
      <c r="K24"/>
      <c r="M24" s="237">
        <v>50006226</v>
      </c>
      <c r="N24" s="299">
        <f t="shared" si="2"/>
        <v>300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Mayo 2020'!$I$7:$J$34,2,FALSE),0)</f>
        <v>200</v>
      </c>
      <c r="F25" s="272" t="s">
        <v>12</v>
      </c>
      <c r="G25" s="146">
        <f t="shared" si="0"/>
        <v>780</v>
      </c>
      <c r="J25"/>
      <c r="K25"/>
      <c r="M25" s="237">
        <v>50006423</v>
      </c>
      <c r="N25" s="299">
        <f t="shared" si="2"/>
        <v>200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Mayo 2020'!$I$7:$J$34,2,FALSE),0)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Mayo 2020'!$I$7:$J$34,2,FALSE),0)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Mayo 2020'!$I$7:$J$34,2,FALSE),0)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Mayo 2020'!$I$7:$J$34,2,FALSE),0)</f>
        <v>1500</v>
      </c>
      <c r="F29" s="313" t="s">
        <v>12</v>
      </c>
      <c r="G29" s="314">
        <f t="shared" si="0"/>
        <v>8295</v>
      </c>
      <c r="M29" s="199">
        <v>50007459</v>
      </c>
      <c r="N29" s="299">
        <f t="shared" si="2"/>
        <v>1500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320">
        <f>IFERROR(VLOOKUP(A30,'Control-UTE Mayo 2020'!$I$7:$J$34,2,FALSE),0)</f>
        <v>150</v>
      </c>
      <c r="F30" s="263" t="s">
        <v>12</v>
      </c>
      <c r="G30" s="157">
        <f>+D30*E30</f>
        <v>939</v>
      </c>
      <c r="M30" s="199">
        <v>50004055</v>
      </c>
      <c r="N30" s="299">
        <f t="shared" si="2"/>
        <v>150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customHeight="1" x14ac:dyDescent="0.2">
      <c r="B31" s="202"/>
      <c r="C31" s="257"/>
      <c r="D31" s="525" t="s">
        <v>11</v>
      </c>
      <c r="E31" s="525"/>
      <c r="F31" s="525"/>
      <c r="G31" s="49">
        <f>SUM(G8:G30)</f>
        <v>56802.5</v>
      </c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junio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24" t="s">
        <v>14</v>
      </c>
      <c r="C36" s="524"/>
      <c r="D36" s="524"/>
      <c r="E36" s="524"/>
      <c r="F36" s="205" t="s">
        <v>8</v>
      </c>
      <c r="G36" s="316">
        <f>G33+G31</f>
        <v>58744.5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24" t="s">
        <v>15</v>
      </c>
      <c r="C37" s="524"/>
      <c r="D37" s="524"/>
      <c r="E37" s="524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08" t="s">
        <v>174</v>
      </c>
      <c r="C38" s="508"/>
      <c r="D38" s="508"/>
      <c r="E38" s="508"/>
      <c r="F38" s="247" t="s">
        <v>8</v>
      </c>
      <c r="G38" s="246">
        <f>G36*0.97</f>
        <v>56982.165000000001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08" t="s">
        <v>175</v>
      </c>
      <c r="C39" s="508"/>
      <c r="D39" s="508"/>
      <c r="E39" s="508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09" t="s">
        <v>17</v>
      </c>
      <c r="F47" s="509"/>
      <c r="G47" s="510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1A000000}">
    <filterColumn colId="4">
      <filters blank="1">
        <filter val="1100"/>
        <filter val="150"/>
        <filter val="1500"/>
        <filter val="200"/>
        <filter val="2300"/>
        <filter val="2850"/>
        <filter val="300"/>
        <filter val="3550"/>
        <filter val="4100"/>
        <filter val="600"/>
        <filter val="700"/>
        <filter val="800"/>
        <filter val="850"/>
      </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>
    <pageSetUpPr fitToPage="1"/>
  </sheetPr>
  <dimension ref="A1:AD75"/>
  <sheetViews>
    <sheetView topLeftCell="A3" zoomScale="98" zoomScaleNormal="98" workbookViewId="0">
      <selection activeCell="N41" sqref="N41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80013944</v>
      </c>
      <c r="C4" s="211">
        <v>43977</v>
      </c>
      <c r="D4" s="210" t="s">
        <v>28</v>
      </c>
      <c r="E4" s="210">
        <v>200</v>
      </c>
      <c r="F4" s="210" t="s">
        <v>182</v>
      </c>
      <c r="G4" s="200"/>
      <c r="H4" s="200"/>
    </row>
    <row r="5" spans="2:30" x14ac:dyDescent="0.2">
      <c r="B5" s="210">
        <v>80013944</v>
      </c>
      <c r="C5" s="211">
        <v>43977</v>
      </c>
      <c r="D5" s="210" t="s">
        <v>149</v>
      </c>
      <c r="E5" s="210">
        <v>1000</v>
      </c>
      <c r="F5" s="210" t="s">
        <v>182</v>
      </c>
      <c r="G5" s="200"/>
      <c r="H5" s="200"/>
    </row>
    <row r="6" spans="2:30" x14ac:dyDescent="0.2">
      <c r="B6" s="210">
        <v>80013944</v>
      </c>
      <c r="C6" s="211">
        <v>43977</v>
      </c>
      <c r="D6" s="210" t="s">
        <v>35</v>
      </c>
      <c r="E6" s="210">
        <v>300</v>
      </c>
      <c r="F6" s="210" t="s">
        <v>182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80013944</v>
      </c>
      <c r="C7" s="211">
        <v>43977</v>
      </c>
      <c r="D7" s="210" t="s">
        <v>166</v>
      </c>
      <c r="E7" s="210">
        <v>120</v>
      </c>
      <c r="F7" s="210" t="s">
        <v>182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5">
        <v>80014402</v>
      </c>
      <c r="C8" s="216">
        <v>43986</v>
      </c>
      <c r="D8" s="215" t="s">
        <v>28</v>
      </c>
      <c r="E8" s="215">
        <v>200</v>
      </c>
      <c r="F8" s="215" t="s">
        <v>183</v>
      </c>
      <c r="I8" s="76" t="s">
        <v>28</v>
      </c>
      <c r="J8" s="76">
        <v>1300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5">
        <v>80014402</v>
      </c>
      <c r="C9" s="216">
        <v>43986</v>
      </c>
      <c r="D9" s="215" t="s">
        <v>33</v>
      </c>
      <c r="E9" s="215">
        <v>1900</v>
      </c>
      <c r="F9" s="215" t="s">
        <v>183</v>
      </c>
      <c r="I9" s="76" t="s">
        <v>32</v>
      </c>
      <c r="J9" s="76">
        <v>920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5">
        <v>80014402</v>
      </c>
      <c r="C10" s="216">
        <v>43986</v>
      </c>
      <c r="D10" s="310" t="s">
        <v>35</v>
      </c>
      <c r="E10" s="215">
        <v>350</v>
      </c>
      <c r="F10" s="215" t="s">
        <v>183</v>
      </c>
      <c r="I10" s="76" t="s">
        <v>33</v>
      </c>
      <c r="J10" s="76">
        <v>2870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5">
        <v>80014402</v>
      </c>
      <c r="C11" s="216">
        <v>43986</v>
      </c>
      <c r="D11" s="215" t="s">
        <v>149</v>
      </c>
      <c r="E11" s="215">
        <v>110</v>
      </c>
      <c r="F11" s="215" t="s">
        <v>183</v>
      </c>
      <c r="H11" s="208"/>
      <c r="I11" s="76" t="s">
        <v>35</v>
      </c>
      <c r="J11" s="76">
        <v>1500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80014402</v>
      </c>
      <c r="C12" s="216">
        <v>43986</v>
      </c>
      <c r="D12" s="215" t="s">
        <v>37</v>
      </c>
      <c r="E12" s="215">
        <v>1650</v>
      </c>
      <c r="F12" s="215" t="s">
        <v>183</v>
      </c>
      <c r="I12" s="76" t="s">
        <v>149</v>
      </c>
      <c r="J12" s="76">
        <v>1935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80014402</v>
      </c>
      <c r="C13" s="216">
        <v>43986</v>
      </c>
      <c r="D13" s="215" t="s">
        <v>38</v>
      </c>
      <c r="E13" s="215">
        <v>1000</v>
      </c>
      <c r="F13" s="215" t="s">
        <v>183</v>
      </c>
      <c r="I13" s="76" t="s">
        <v>166</v>
      </c>
      <c r="J13" s="76">
        <v>320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80014402</v>
      </c>
      <c r="C14" s="216">
        <v>43986</v>
      </c>
      <c r="D14" s="215" t="s">
        <v>39</v>
      </c>
      <c r="E14" s="215">
        <v>300</v>
      </c>
      <c r="F14" s="215" t="s">
        <v>183</v>
      </c>
      <c r="I14" s="76" t="s">
        <v>37</v>
      </c>
      <c r="J14" s="76">
        <v>2800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0">
        <v>80014536</v>
      </c>
      <c r="C15" s="211">
        <v>43993</v>
      </c>
      <c r="D15" s="210" t="s">
        <v>29</v>
      </c>
      <c r="E15" s="210">
        <v>400</v>
      </c>
      <c r="F15" s="210" t="s">
        <v>184</v>
      </c>
      <c r="I15" s="76" t="s">
        <v>38</v>
      </c>
      <c r="J15" s="76">
        <v>3860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0">
        <v>80014536</v>
      </c>
      <c r="C16" s="211">
        <v>43993</v>
      </c>
      <c r="D16" s="210" t="s">
        <v>28</v>
      </c>
      <c r="E16" s="210">
        <v>300</v>
      </c>
      <c r="F16" s="210" t="s">
        <v>184</v>
      </c>
      <c r="I16" s="76" t="s">
        <v>39</v>
      </c>
      <c r="J16" s="76">
        <v>3200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0">
        <v>80014536</v>
      </c>
      <c r="C17" s="211">
        <v>43993</v>
      </c>
      <c r="D17" s="210" t="s">
        <v>32</v>
      </c>
      <c r="E17" s="210">
        <v>920</v>
      </c>
      <c r="F17" s="210" t="s">
        <v>184</v>
      </c>
      <c r="I17" s="76" t="s">
        <v>42</v>
      </c>
      <c r="J17" s="76">
        <v>1070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80014536</v>
      </c>
      <c r="C18" s="211">
        <v>43993</v>
      </c>
      <c r="D18" s="210" t="s">
        <v>33</v>
      </c>
      <c r="E18" s="210">
        <v>220</v>
      </c>
      <c r="F18" s="210" t="s">
        <v>184</v>
      </c>
      <c r="I18" s="76" t="s">
        <v>43</v>
      </c>
      <c r="J18" s="76">
        <v>420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80014536</v>
      </c>
      <c r="C19" s="211">
        <v>43993</v>
      </c>
      <c r="D19" s="210" t="s">
        <v>35</v>
      </c>
      <c r="E19" s="210">
        <v>300</v>
      </c>
      <c r="F19" s="210" t="s">
        <v>184</v>
      </c>
      <c r="I19" s="76" t="s">
        <v>24</v>
      </c>
      <c r="J19" s="76">
        <v>20795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80014536</v>
      </c>
      <c r="C20" s="211">
        <v>43993</v>
      </c>
      <c r="D20" s="210" t="s">
        <v>149</v>
      </c>
      <c r="E20" s="210">
        <v>130</v>
      </c>
      <c r="F20" s="210" t="s">
        <v>184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80014536</v>
      </c>
      <c r="C21" s="211">
        <v>43993</v>
      </c>
      <c r="D21" s="210" t="s">
        <v>166</v>
      </c>
      <c r="E21" s="210">
        <v>200</v>
      </c>
      <c r="F21" s="210" t="s">
        <v>184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80014536</v>
      </c>
      <c r="C22" s="211">
        <v>43993</v>
      </c>
      <c r="D22" s="210" t="s">
        <v>37</v>
      </c>
      <c r="E22" s="210">
        <v>1150</v>
      </c>
      <c r="F22" s="210" t="s">
        <v>184</v>
      </c>
      <c r="H22" s="208"/>
      <c r="I22"/>
      <c r="J22" s="199"/>
    </row>
    <row r="23" spans="1:29" x14ac:dyDescent="0.2">
      <c r="B23" s="210">
        <v>80014536</v>
      </c>
      <c r="C23" s="211">
        <v>43993</v>
      </c>
      <c r="D23" s="210" t="s">
        <v>39</v>
      </c>
      <c r="E23" s="210">
        <v>1050</v>
      </c>
      <c r="F23" s="210" t="s">
        <v>184</v>
      </c>
      <c r="I23"/>
      <c r="J23" s="199"/>
    </row>
    <row r="24" spans="1:29" x14ac:dyDescent="0.2">
      <c r="B24" s="210">
        <v>80014536</v>
      </c>
      <c r="C24" s="211">
        <v>43993</v>
      </c>
      <c r="D24" s="210" t="s">
        <v>42</v>
      </c>
      <c r="E24" s="210">
        <v>670</v>
      </c>
      <c r="F24" s="210" t="s">
        <v>184</v>
      </c>
      <c r="I24"/>
    </row>
    <row r="25" spans="1:29" x14ac:dyDescent="0.2">
      <c r="B25" s="215">
        <v>80014634</v>
      </c>
      <c r="C25" s="216">
        <v>43998</v>
      </c>
      <c r="D25" s="215" t="s">
        <v>28</v>
      </c>
      <c r="E25" s="215">
        <v>200</v>
      </c>
      <c r="F25" s="215" t="s">
        <v>185</v>
      </c>
      <c r="I25"/>
    </row>
    <row r="26" spans="1:29" x14ac:dyDescent="0.2">
      <c r="B26" s="215">
        <v>80014634</v>
      </c>
      <c r="C26" s="216">
        <v>43998</v>
      </c>
      <c r="D26" s="215" t="s">
        <v>33</v>
      </c>
      <c r="E26" s="215">
        <v>250</v>
      </c>
      <c r="F26" s="215" t="s">
        <v>185</v>
      </c>
      <c r="I26"/>
    </row>
    <row r="27" spans="1:29" x14ac:dyDescent="0.2">
      <c r="B27" s="215">
        <v>80014634</v>
      </c>
      <c r="C27" s="216">
        <v>43998</v>
      </c>
      <c r="D27" s="215" t="s">
        <v>35</v>
      </c>
      <c r="E27" s="215">
        <v>270</v>
      </c>
      <c r="F27" s="215" t="s">
        <v>185</v>
      </c>
      <c r="I27"/>
    </row>
    <row r="28" spans="1:29" x14ac:dyDescent="0.2">
      <c r="B28" s="215">
        <v>80014634</v>
      </c>
      <c r="C28" s="216">
        <v>43998</v>
      </c>
      <c r="D28" s="215" t="s">
        <v>149</v>
      </c>
      <c r="E28" s="215">
        <v>515</v>
      </c>
      <c r="F28" s="215" t="s">
        <v>185</v>
      </c>
      <c r="I28"/>
    </row>
    <row r="29" spans="1:29" x14ac:dyDescent="0.2">
      <c r="B29" s="215">
        <v>80014634</v>
      </c>
      <c r="C29" s="216">
        <v>43998</v>
      </c>
      <c r="D29" s="215" t="s">
        <v>38</v>
      </c>
      <c r="E29" s="215">
        <v>1360</v>
      </c>
      <c r="F29" s="215" t="s">
        <v>185</v>
      </c>
      <c r="I29"/>
    </row>
    <row r="30" spans="1:29" s="200" customFormat="1" x14ac:dyDescent="0.2">
      <c r="A30" s="199"/>
      <c r="B30" s="215">
        <v>80014634</v>
      </c>
      <c r="C30" s="216">
        <v>43998</v>
      </c>
      <c r="D30" s="215" t="s">
        <v>39</v>
      </c>
      <c r="E30" s="215">
        <v>1850</v>
      </c>
      <c r="F30" s="215" t="s">
        <v>185</v>
      </c>
      <c r="G30" s="199"/>
      <c r="H30" s="199"/>
      <c r="I30"/>
      <c r="K30" s="199"/>
    </row>
    <row r="31" spans="1:29" x14ac:dyDescent="0.2">
      <c r="B31" s="215">
        <v>80014634</v>
      </c>
      <c r="C31" s="216">
        <v>43998</v>
      </c>
      <c r="D31" s="215" t="s">
        <v>42</v>
      </c>
      <c r="E31" s="215">
        <v>200</v>
      </c>
      <c r="F31" s="215" t="s">
        <v>185</v>
      </c>
      <c r="I31"/>
    </row>
    <row r="32" spans="1:29" s="200" customFormat="1" x14ac:dyDescent="0.2">
      <c r="A32" s="199"/>
      <c r="B32" s="215">
        <v>80014634</v>
      </c>
      <c r="C32" s="216">
        <v>43998</v>
      </c>
      <c r="D32" s="215" t="s">
        <v>43</v>
      </c>
      <c r="E32" s="215">
        <v>220</v>
      </c>
      <c r="F32" s="215" t="s">
        <v>185</v>
      </c>
      <c r="G32" s="199"/>
      <c r="H32" s="199"/>
      <c r="I32"/>
      <c r="K32" s="199"/>
    </row>
    <row r="33" spans="1:11" s="200" customFormat="1" x14ac:dyDescent="0.2">
      <c r="A33" s="199"/>
      <c r="B33" s="210">
        <v>80014818</v>
      </c>
      <c r="C33" s="211">
        <v>44004</v>
      </c>
      <c r="D33" s="210" t="s">
        <v>29</v>
      </c>
      <c r="E33" s="210">
        <v>200</v>
      </c>
      <c r="F33" s="210" t="s">
        <v>186</v>
      </c>
      <c r="G33" s="199"/>
      <c r="H33" s="199"/>
      <c r="I33"/>
      <c r="K33" s="199"/>
    </row>
    <row r="34" spans="1:11" s="200" customFormat="1" x14ac:dyDescent="0.2">
      <c r="A34" s="199"/>
      <c r="B34" s="210">
        <v>80014818</v>
      </c>
      <c r="C34" s="211">
        <v>44004</v>
      </c>
      <c r="D34" s="210" t="s">
        <v>28</v>
      </c>
      <c r="E34" s="210">
        <v>400</v>
      </c>
      <c r="F34" s="210" t="s">
        <v>186</v>
      </c>
      <c r="G34" s="199"/>
      <c r="H34" s="199"/>
      <c r="I34"/>
      <c r="K34" s="199"/>
    </row>
    <row r="35" spans="1:11" s="200" customFormat="1" x14ac:dyDescent="0.2">
      <c r="A35" s="199"/>
      <c r="B35" s="210">
        <v>80014818</v>
      </c>
      <c r="C35" s="211">
        <v>44004</v>
      </c>
      <c r="D35" s="210" t="s">
        <v>33</v>
      </c>
      <c r="E35" s="210">
        <v>500</v>
      </c>
      <c r="F35" s="210" t="s">
        <v>186</v>
      </c>
      <c r="G35" s="199"/>
      <c r="H35" s="199"/>
      <c r="I35"/>
      <c r="K35" s="199"/>
    </row>
    <row r="36" spans="1:11" s="200" customFormat="1" x14ac:dyDescent="0.2">
      <c r="A36" s="199"/>
      <c r="B36" s="210">
        <v>80014818</v>
      </c>
      <c r="C36" s="211">
        <v>44004</v>
      </c>
      <c r="D36" s="210" t="s">
        <v>35</v>
      </c>
      <c r="E36" s="210">
        <v>280</v>
      </c>
      <c r="F36" s="210" t="s">
        <v>186</v>
      </c>
      <c r="G36" s="199"/>
      <c r="H36" s="199"/>
      <c r="I36"/>
      <c r="K36" s="199"/>
    </row>
    <row r="37" spans="1:11" s="200" customFormat="1" x14ac:dyDescent="0.2">
      <c r="A37" s="199"/>
      <c r="B37" s="210">
        <v>80014818</v>
      </c>
      <c r="C37" s="211">
        <v>44004</v>
      </c>
      <c r="D37" s="210" t="s">
        <v>149</v>
      </c>
      <c r="E37" s="210">
        <v>180</v>
      </c>
      <c r="F37" s="210" t="s">
        <v>186</v>
      </c>
      <c r="G37" s="199"/>
      <c r="H37" s="199"/>
      <c r="I37"/>
      <c r="K37" s="199"/>
    </row>
    <row r="38" spans="1:11" s="200" customFormat="1" x14ac:dyDescent="0.2">
      <c r="A38" s="199"/>
      <c r="B38" s="210">
        <v>80014818</v>
      </c>
      <c r="C38" s="211">
        <v>44004</v>
      </c>
      <c r="D38" s="210" t="s">
        <v>38</v>
      </c>
      <c r="E38" s="210">
        <v>1000</v>
      </c>
      <c r="F38" s="210" t="s">
        <v>186</v>
      </c>
      <c r="G38" s="199"/>
      <c r="H38" s="199"/>
      <c r="I38"/>
      <c r="K38" s="199"/>
    </row>
    <row r="39" spans="1:11" s="200" customFormat="1" x14ac:dyDescent="0.2">
      <c r="A39" s="199"/>
      <c r="B39" s="210">
        <v>80014818</v>
      </c>
      <c r="C39" s="211">
        <v>44004</v>
      </c>
      <c r="D39" s="210" t="s">
        <v>38</v>
      </c>
      <c r="E39" s="210">
        <v>500</v>
      </c>
      <c r="F39" s="210" t="s">
        <v>186</v>
      </c>
      <c r="G39" s="199"/>
      <c r="H39" s="199"/>
      <c r="I39"/>
      <c r="K39" s="199"/>
    </row>
    <row r="40" spans="1:11" s="200" customFormat="1" x14ac:dyDescent="0.2">
      <c r="A40" s="199"/>
      <c r="B40" s="210">
        <v>80014818</v>
      </c>
      <c r="C40" s="211">
        <v>44004</v>
      </c>
      <c r="D40" s="210" t="s">
        <v>42</v>
      </c>
      <c r="E40" s="210">
        <v>200</v>
      </c>
      <c r="F40" s="210" t="s">
        <v>186</v>
      </c>
      <c r="G40" s="199"/>
      <c r="H40" s="199"/>
      <c r="I40"/>
      <c r="K40" s="199"/>
    </row>
    <row r="41" spans="1:11" s="200" customFormat="1" x14ac:dyDescent="0.2">
      <c r="A41" s="199"/>
      <c r="B41" s="210">
        <v>80014818</v>
      </c>
      <c r="C41" s="211">
        <v>44004</v>
      </c>
      <c r="D41" s="210" t="s">
        <v>43</v>
      </c>
      <c r="E41" s="210">
        <v>200</v>
      </c>
      <c r="F41" s="210" t="s">
        <v>186</v>
      </c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30 D34:D45" xr:uid="{00000000-0002-0000-1B00-000000000000}">
      <formula1>$B$46:$B$69</formula1>
    </dataValidation>
    <dataValidation type="list" allowBlank="1" showInputMessage="1" showErrorMessage="1" sqref="D31:D33 D4:D29" xr:uid="{00000000-0002-0000-1B00-000001000000}">
      <formula1>$B$46:$B$70</formula1>
    </dataValidation>
    <dataValidation type="list" allowBlank="1" showInputMessage="1" showErrorMessage="1" sqref="D46" xr:uid="{00000000-0002-0000-1B00-000002000000}">
      <formula1>$B$46:$B$64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 filterMode="1">
    <tabColor rgb="FFFFC000"/>
    <pageSetUpPr fitToPage="1"/>
  </sheetPr>
  <dimension ref="A2:S97"/>
  <sheetViews>
    <sheetView showGridLines="0" topLeftCell="B1" zoomScale="80" zoomScaleNormal="80" workbookViewId="0">
      <selection activeCell="J35" sqref="J35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191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Mayo 2020'!I7:J31,2,FALSE),0)</f>
        <v>600</v>
      </c>
      <c r="F8" s="271" t="s">
        <v>12</v>
      </c>
      <c r="G8" s="141">
        <f t="shared" ref="G8:G29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Mayo 2020'!$I$7:$J$34,2,FALSE),0)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Mayo 2020'!$I$7:$J$34,2,FALSE),0)</f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Mayo 2020'!$I$7:$J$34,2,FALSE),0)</f>
        <v>700</v>
      </c>
      <c r="F11" s="273" t="s">
        <v>12</v>
      </c>
      <c r="G11" s="146">
        <f t="shared" si="0"/>
        <v>1288</v>
      </c>
      <c r="J11" s="63" t="s">
        <v>37</v>
      </c>
      <c r="K11" s="63">
        <v>2420</v>
      </c>
      <c r="L11" s="292"/>
      <c r="M11" s="237">
        <v>50001439</v>
      </c>
      <c r="N11" s="299">
        <f t="shared" si="2"/>
        <v>700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Mayo 2020'!$I$7:$J$34,2,FALSE),0)</f>
        <v>850</v>
      </c>
      <c r="F12" s="273" t="s">
        <v>12</v>
      </c>
      <c r="G12" s="146">
        <f t="shared" si="0"/>
        <v>2703</v>
      </c>
      <c r="J12" s="63" t="s">
        <v>33</v>
      </c>
      <c r="K12" s="63">
        <v>2800</v>
      </c>
      <c r="L12" s="292"/>
      <c r="M12" s="237">
        <v>50003065</v>
      </c>
      <c r="N12" s="299">
        <f t="shared" si="2"/>
        <v>850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Mayo 2020'!$I$7:$J$34,2,FALSE),0)</f>
        <v>2850</v>
      </c>
      <c r="F13" s="273" t="s">
        <v>12</v>
      </c>
      <c r="G13" s="146">
        <f t="shared" si="0"/>
        <v>6783</v>
      </c>
      <c r="J13" s="63" t="s">
        <v>29</v>
      </c>
      <c r="K13" s="63">
        <v>310</v>
      </c>
      <c r="L13" s="292"/>
      <c r="M13" s="237">
        <v>50003076</v>
      </c>
      <c r="N13" s="299">
        <f t="shared" si="2"/>
        <v>2850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Mayo 2020'!$I$7:$J$34,2,FALSE),0)</f>
        <v>0</v>
      </c>
      <c r="F14" s="273" t="s">
        <v>12</v>
      </c>
      <c r="G14" s="146">
        <f t="shared" si="0"/>
        <v>0</v>
      </c>
      <c r="J14" s="63" t="s">
        <v>35</v>
      </c>
      <c r="K14" s="63">
        <v>1095</v>
      </c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Mayo 2020'!$I$7:$J$34,2,FALSE),0)</f>
        <v>1100</v>
      </c>
      <c r="F15" s="272" t="s">
        <v>12</v>
      </c>
      <c r="G15" s="146">
        <f t="shared" si="0"/>
        <v>6578.0000000000009</v>
      </c>
      <c r="J15" s="63" t="s">
        <v>38</v>
      </c>
      <c r="K15" s="63">
        <v>3315</v>
      </c>
      <c r="L15" s="292"/>
      <c r="M15" s="237">
        <v>50003499</v>
      </c>
      <c r="N15" s="299">
        <f t="shared" si="2"/>
        <v>1100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Mayo 2020'!$I$7:$J$34,2,FALSE),0)</f>
        <v>0</v>
      </c>
      <c r="F16" s="272" t="s">
        <v>12</v>
      </c>
      <c r="G16" s="146">
        <f t="shared" si="0"/>
        <v>0</v>
      </c>
      <c r="J16" s="63" t="s">
        <v>39</v>
      </c>
      <c r="K16" s="63">
        <v>3220</v>
      </c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Mayo 2020'!$I$7:$J$34,2,FALSE),0)</f>
        <v>0</v>
      </c>
      <c r="F17" s="272" t="s">
        <v>12</v>
      </c>
      <c r="G17" s="146">
        <f t="shared" si="0"/>
        <v>0</v>
      </c>
      <c r="J17" s="63" t="s">
        <v>28</v>
      </c>
      <c r="K17" s="63">
        <v>1320</v>
      </c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Mayo 2020'!$I$7:$J$34,2,FALSE),0)</f>
        <v>4100</v>
      </c>
      <c r="F18" s="272" t="s">
        <v>12</v>
      </c>
      <c r="G18" s="146">
        <f t="shared" si="0"/>
        <v>8815</v>
      </c>
      <c r="J18" s="63" t="s">
        <v>32</v>
      </c>
      <c r="K18" s="63">
        <v>1120</v>
      </c>
      <c r="L18" s="292"/>
      <c r="M18" s="237">
        <v>50004144</v>
      </c>
      <c r="N18" s="299">
        <f t="shared" si="2"/>
        <v>4100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Mayo 2020'!$I$7:$J$34,2,FALSE),0)</f>
        <v>3550</v>
      </c>
      <c r="F19" s="272" t="s">
        <v>12</v>
      </c>
      <c r="G19" s="146">
        <f t="shared" si="0"/>
        <v>8555.5</v>
      </c>
      <c r="J19" s="63" t="s">
        <v>149</v>
      </c>
      <c r="K19" s="63">
        <v>1765</v>
      </c>
      <c r="L19" s="292"/>
      <c r="M19" s="237">
        <v>50004171</v>
      </c>
      <c r="N19" s="299">
        <f t="shared" si="2"/>
        <v>3550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Mayo 2020'!$I$7:$J$34,2,FALSE),0)</f>
        <v>2300</v>
      </c>
      <c r="F20" s="272" t="s">
        <v>12</v>
      </c>
      <c r="G20" s="146">
        <f t="shared" si="0"/>
        <v>6509</v>
      </c>
      <c r="J20" s="63" t="s">
        <v>31</v>
      </c>
      <c r="K20" s="63">
        <v>700</v>
      </c>
      <c r="L20" s="292"/>
      <c r="M20" s="237">
        <v>50004198</v>
      </c>
      <c r="N20" s="299">
        <f t="shared" si="2"/>
        <v>2300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Mayo 2020'!$I$7:$J$34,2,FALSE),0)</f>
        <v>0</v>
      </c>
      <c r="F21" s="272" t="s">
        <v>12</v>
      </c>
      <c r="G21" s="146">
        <f t="shared" si="0"/>
        <v>0</v>
      </c>
      <c r="J21" s="63" t="s">
        <v>42</v>
      </c>
      <c r="K21" s="63">
        <v>370</v>
      </c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Mayo 2020'!$I$7:$J$34,2,FALSE),0)</f>
        <v>0</v>
      </c>
      <c r="F22" s="272" t="s">
        <v>12</v>
      </c>
      <c r="G22" s="146">
        <f t="shared" si="0"/>
        <v>0</v>
      </c>
      <c r="J22" s="63" t="s">
        <v>43</v>
      </c>
      <c r="K22" s="63">
        <v>400</v>
      </c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Mayo 2020'!$I$7:$J$34,2,FALSE),0)</f>
        <v>0</v>
      </c>
      <c r="F23" s="272" t="s">
        <v>12</v>
      </c>
      <c r="G23" s="146">
        <f t="shared" si="0"/>
        <v>0</v>
      </c>
      <c r="J23" s="63" t="s">
        <v>24</v>
      </c>
      <c r="K23" s="63">
        <v>18835</v>
      </c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Mayo 2020'!$I$7:$J$34,2,FALSE),0)</f>
        <v>300</v>
      </c>
      <c r="F24" s="272" t="s">
        <v>12</v>
      </c>
      <c r="G24" s="146">
        <f t="shared" si="0"/>
        <v>1317</v>
      </c>
      <c r="J24"/>
      <c r="K24"/>
      <c r="M24" s="237">
        <v>50006226</v>
      </c>
      <c r="N24" s="299">
        <f t="shared" si="2"/>
        <v>300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Mayo 2020'!$I$7:$J$34,2,FALSE),0)</f>
        <v>200</v>
      </c>
      <c r="F25" s="272" t="s">
        <v>12</v>
      </c>
      <c r="G25" s="146">
        <f t="shared" si="0"/>
        <v>780</v>
      </c>
      <c r="J25"/>
      <c r="K25"/>
      <c r="M25" s="237">
        <v>50006423</v>
      </c>
      <c r="N25" s="299">
        <f t="shared" si="2"/>
        <v>200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Mayo 2020'!$I$7:$J$34,2,FALSE),0)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Mayo 2020'!$I$7:$J$34,2,FALSE),0)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Mayo 2020'!$I$7:$J$34,2,FALSE),0)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Mayo 2020'!$I$7:$J$34,2,FALSE),0)</f>
        <v>1500</v>
      </c>
      <c r="F29" s="313" t="s">
        <v>12</v>
      </c>
      <c r="G29" s="314">
        <f t="shared" si="0"/>
        <v>8295</v>
      </c>
      <c r="M29" s="199">
        <v>50007459</v>
      </c>
      <c r="N29" s="299">
        <f t="shared" si="2"/>
        <v>1500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320">
        <f>IFERROR(VLOOKUP(A30,'Control-UTE Mayo 2020'!$I$7:$J$34,2,FALSE),0)</f>
        <v>150</v>
      </c>
      <c r="F30" s="263" t="s">
        <v>12</v>
      </c>
      <c r="G30" s="157">
        <f>+D30*E30</f>
        <v>939</v>
      </c>
      <c r="M30" s="199">
        <v>50004055</v>
      </c>
      <c r="N30" s="299">
        <f t="shared" si="2"/>
        <v>150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customHeight="1" x14ac:dyDescent="0.2">
      <c r="B31" s="202"/>
      <c r="C31" s="257"/>
      <c r="D31" s="525" t="s">
        <v>11</v>
      </c>
      <c r="E31" s="525"/>
      <c r="F31" s="525"/>
      <c r="G31" s="49">
        <f>SUM(G8:G30)</f>
        <v>56802.5</v>
      </c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julio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24" t="s">
        <v>14</v>
      </c>
      <c r="C36" s="524"/>
      <c r="D36" s="524"/>
      <c r="E36" s="524"/>
      <c r="F36" s="205" t="s">
        <v>8</v>
      </c>
      <c r="G36" s="316">
        <f>G33+G31</f>
        <v>58744.5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24" t="s">
        <v>15</v>
      </c>
      <c r="C37" s="524"/>
      <c r="D37" s="524"/>
      <c r="E37" s="524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08" t="s">
        <v>174</v>
      </c>
      <c r="C38" s="508"/>
      <c r="D38" s="508"/>
      <c r="E38" s="508"/>
      <c r="F38" s="247" t="s">
        <v>8</v>
      </c>
      <c r="G38" s="246">
        <f>G36*0.97</f>
        <v>56982.165000000001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08" t="s">
        <v>175</v>
      </c>
      <c r="C39" s="508"/>
      <c r="D39" s="508"/>
      <c r="E39" s="508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09" t="s">
        <v>17</v>
      </c>
      <c r="F47" s="509"/>
      <c r="G47" s="510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1C000000}">
    <filterColumn colId="4">
      <filters blank="1">
        <filter val="1100"/>
        <filter val="150"/>
        <filter val="1500"/>
        <filter val="200"/>
        <filter val="2300"/>
        <filter val="2850"/>
        <filter val="300"/>
        <filter val="3550"/>
        <filter val="4100"/>
        <filter val="600"/>
        <filter val="700"/>
        <filter val="800"/>
        <filter val="850"/>
      </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>
    <pageSetUpPr fitToPage="1"/>
  </sheetPr>
  <dimension ref="A1:AD75"/>
  <sheetViews>
    <sheetView topLeftCell="A4" zoomScale="98" zoomScaleNormal="98" workbookViewId="0">
      <selection activeCell="N30" sqref="N3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80015062</v>
      </c>
      <c r="C4" s="211">
        <v>44011</v>
      </c>
      <c r="D4" s="210" t="s">
        <v>33</v>
      </c>
      <c r="E4" s="210">
        <v>1900</v>
      </c>
      <c r="F4" s="210" t="s">
        <v>188</v>
      </c>
      <c r="G4" s="200"/>
      <c r="H4" s="200"/>
    </row>
    <row r="5" spans="2:30" x14ac:dyDescent="0.2">
      <c r="B5" s="210">
        <v>80015062</v>
      </c>
      <c r="C5" s="211">
        <v>44011</v>
      </c>
      <c r="D5" s="210" t="s">
        <v>35</v>
      </c>
      <c r="E5" s="210">
        <v>300</v>
      </c>
      <c r="F5" s="210" t="s">
        <v>188</v>
      </c>
      <c r="G5" s="200"/>
      <c r="H5" s="200"/>
    </row>
    <row r="6" spans="2:30" x14ac:dyDescent="0.2">
      <c r="B6" s="210">
        <v>80015062</v>
      </c>
      <c r="C6" s="211">
        <v>44011</v>
      </c>
      <c r="D6" s="210" t="s">
        <v>149</v>
      </c>
      <c r="E6" s="210">
        <v>1000</v>
      </c>
      <c r="F6" s="210" t="s">
        <v>188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5">
        <v>80015326</v>
      </c>
      <c r="C7" s="216">
        <v>44015</v>
      </c>
      <c r="D7" s="215" t="s">
        <v>32</v>
      </c>
      <c r="E7" s="215">
        <v>200</v>
      </c>
      <c r="F7" s="215" t="s">
        <v>190</v>
      </c>
      <c r="G7" s="200"/>
      <c r="H7" s="200"/>
      <c r="I7" s="76" t="s">
        <v>29</v>
      </c>
      <c r="J7" s="76">
        <v>310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5">
        <v>80015326</v>
      </c>
      <c r="C8" s="216">
        <v>44015</v>
      </c>
      <c r="D8" s="215" t="s">
        <v>29</v>
      </c>
      <c r="E8" s="215">
        <v>160</v>
      </c>
      <c r="F8" s="215" t="s">
        <v>190</v>
      </c>
      <c r="I8" s="76" t="s">
        <v>28</v>
      </c>
      <c r="J8" s="76">
        <v>1320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5">
        <v>80015326</v>
      </c>
      <c r="C9" s="216">
        <v>44015</v>
      </c>
      <c r="D9" s="215" t="s">
        <v>28</v>
      </c>
      <c r="E9" s="215">
        <v>400</v>
      </c>
      <c r="F9" s="215" t="s">
        <v>190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5">
        <v>80015326</v>
      </c>
      <c r="C10" s="216">
        <v>44015</v>
      </c>
      <c r="D10" s="310" t="s">
        <v>35</v>
      </c>
      <c r="E10" s="215">
        <v>225</v>
      </c>
      <c r="F10" s="215" t="s">
        <v>190</v>
      </c>
      <c r="I10" s="76" t="s">
        <v>32</v>
      </c>
      <c r="J10" s="76">
        <v>1120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5">
        <v>80015326</v>
      </c>
      <c r="C11" s="216">
        <v>44015</v>
      </c>
      <c r="D11" s="215" t="s">
        <v>149</v>
      </c>
      <c r="E11" s="215">
        <v>275</v>
      </c>
      <c r="F11" s="215" t="s">
        <v>190</v>
      </c>
      <c r="H11" s="208"/>
      <c r="I11" s="76" t="s">
        <v>33</v>
      </c>
      <c r="J11" s="76">
        <v>2800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80015326</v>
      </c>
      <c r="C12" s="216">
        <v>44015</v>
      </c>
      <c r="D12" s="215" t="s">
        <v>37</v>
      </c>
      <c r="E12" s="215">
        <v>1370</v>
      </c>
      <c r="F12" s="215" t="s">
        <v>190</v>
      </c>
      <c r="I12" s="76" t="s">
        <v>35</v>
      </c>
      <c r="J12" s="76">
        <v>1095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80015326</v>
      </c>
      <c r="C13" s="216">
        <v>44015</v>
      </c>
      <c r="D13" s="215" t="s">
        <v>38</v>
      </c>
      <c r="E13" s="215">
        <v>1100</v>
      </c>
      <c r="F13" s="215" t="s">
        <v>190</v>
      </c>
      <c r="I13" s="76" t="s">
        <v>149</v>
      </c>
      <c r="J13" s="76">
        <v>1765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80015326</v>
      </c>
      <c r="C14" s="216">
        <v>44015</v>
      </c>
      <c r="D14" s="215" t="s">
        <v>39</v>
      </c>
      <c r="E14" s="215">
        <v>495</v>
      </c>
      <c r="F14" s="215" t="s">
        <v>190</v>
      </c>
      <c r="I14" s="76" t="s">
        <v>37</v>
      </c>
      <c r="J14" s="76">
        <v>2420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80015326</v>
      </c>
      <c r="C15" s="216">
        <v>44015</v>
      </c>
      <c r="D15" s="215" t="s">
        <v>31</v>
      </c>
      <c r="E15" s="215">
        <v>350</v>
      </c>
      <c r="F15" s="215" t="s">
        <v>190</v>
      </c>
      <c r="I15" s="76" t="s">
        <v>38</v>
      </c>
      <c r="J15" s="76">
        <v>3315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0">
        <v>80015412</v>
      </c>
      <c r="C16" s="211">
        <v>44020</v>
      </c>
      <c r="D16" s="210" t="s">
        <v>28</v>
      </c>
      <c r="E16" s="210">
        <v>320</v>
      </c>
      <c r="F16" s="210" t="s">
        <v>189</v>
      </c>
      <c r="I16" s="76" t="s">
        <v>39</v>
      </c>
      <c r="J16" s="76">
        <v>3220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0">
        <v>80015412</v>
      </c>
      <c r="C17" s="211">
        <v>44020</v>
      </c>
      <c r="D17" s="210" t="s">
        <v>32</v>
      </c>
      <c r="E17" s="210">
        <v>920</v>
      </c>
      <c r="F17" s="210" t="s">
        <v>189</v>
      </c>
      <c r="I17" s="76" t="s">
        <v>42</v>
      </c>
      <c r="J17" s="76">
        <v>370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80015412</v>
      </c>
      <c r="C18" s="211">
        <v>44020</v>
      </c>
      <c r="D18" s="210" t="s">
        <v>35</v>
      </c>
      <c r="E18" s="210">
        <v>250</v>
      </c>
      <c r="F18" s="210" t="s">
        <v>189</v>
      </c>
      <c r="I18" s="76" t="s">
        <v>43</v>
      </c>
      <c r="J18" s="76">
        <v>400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80015412</v>
      </c>
      <c r="C19" s="211">
        <v>44020</v>
      </c>
      <c r="D19" s="210" t="s">
        <v>149</v>
      </c>
      <c r="E19" s="210">
        <v>90</v>
      </c>
      <c r="F19" s="210" t="s">
        <v>189</v>
      </c>
      <c r="I19" s="76" t="s">
        <v>24</v>
      </c>
      <c r="J19" s="76">
        <v>18835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80015412</v>
      </c>
      <c r="C20" s="211">
        <v>44020</v>
      </c>
      <c r="D20" s="210" t="s">
        <v>37</v>
      </c>
      <c r="E20" s="210">
        <v>700</v>
      </c>
      <c r="F20" s="210" t="s">
        <v>189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80015412</v>
      </c>
      <c r="C21" s="211">
        <v>44020</v>
      </c>
      <c r="D21" s="210" t="s">
        <v>38</v>
      </c>
      <c r="E21" s="210">
        <v>1000</v>
      </c>
      <c r="F21" s="210" t="s">
        <v>189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5">
        <v>80015716</v>
      </c>
      <c r="C22" s="216">
        <v>44032</v>
      </c>
      <c r="D22" s="215" t="s">
        <v>39</v>
      </c>
      <c r="E22" s="215">
        <v>2725</v>
      </c>
      <c r="F22" s="215" t="s">
        <v>192</v>
      </c>
      <c r="H22" s="208"/>
      <c r="I22"/>
      <c r="J22" s="199"/>
    </row>
    <row r="23" spans="1:29" x14ac:dyDescent="0.2">
      <c r="B23" s="215">
        <v>80015716</v>
      </c>
      <c r="C23" s="216">
        <v>44032</v>
      </c>
      <c r="D23" s="215" t="s">
        <v>38</v>
      </c>
      <c r="E23" s="215">
        <v>1215</v>
      </c>
      <c r="F23" s="215" t="s">
        <v>192</v>
      </c>
      <c r="I23"/>
      <c r="J23" s="199"/>
    </row>
    <row r="24" spans="1:29" x14ac:dyDescent="0.2">
      <c r="B24" s="215">
        <v>80015716</v>
      </c>
      <c r="C24" s="216">
        <v>44032</v>
      </c>
      <c r="D24" s="215" t="s">
        <v>42</v>
      </c>
      <c r="E24" s="215">
        <v>370</v>
      </c>
      <c r="F24" s="215" t="s">
        <v>192</v>
      </c>
      <c r="I24"/>
    </row>
    <row r="25" spans="1:29" x14ac:dyDescent="0.2">
      <c r="B25" s="215">
        <v>80015716</v>
      </c>
      <c r="C25" s="216">
        <v>44032</v>
      </c>
      <c r="D25" s="215" t="s">
        <v>37</v>
      </c>
      <c r="E25" s="215">
        <v>350</v>
      </c>
      <c r="F25" s="215" t="s">
        <v>192</v>
      </c>
      <c r="I25"/>
    </row>
    <row r="26" spans="1:29" x14ac:dyDescent="0.2">
      <c r="B26" s="215">
        <v>80015716</v>
      </c>
      <c r="C26" s="216">
        <v>44032</v>
      </c>
      <c r="D26" s="215" t="s">
        <v>29</v>
      </c>
      <c r="E26" s="215">
        <v>150</v>
      </c>
      <c r="F26" s="215" t="s">
        <v>192</v>
      </c>
      <c r="I26"/>
    </row>
    <row r="27" spans="1:29" x14ac:dyDescent="0.2">
      <c r="B27" s="215">
        <v>80015716</v>
      </c>
      <c r="C27" s="216">
        <v>44032</v>
      </c>
      <c r="D27" s="215" t="s">
        <v>43</v>
      </c>
      <c r="E27" s="215">
        <v>400</v>
      </c>
      <c r="F27" s="215" t="s">
        <v>192</v>
      </c>
      <c r="I27"/>
    </row>
    <row r="28" spans="1:29" x14ac:dyDescent="0.2">
      <c r="B28" s="215">
        <v>80015716</v>
      </c>
      <c r="C28" s="216">
        <v>44032</v>
      </c>
      <c r="D28" s="215" t="s">
        <v>149</v>
      </c>
      <c r="E28" s="215">
        <v>400</v>
      </c>
      <c r="F28" s="215" t="s">
        <v>192</v>
      </c>
      <c r="I28"/>
    </row>
    <row r="29" spans="1:29" x14ac:dyDescent="0.2">
      <c r="B29" s="215">
        <v>80015716</v>
      </c>
      <c r="C29" s="216">
        <v>44032</v>
      </c>
      <c r="D29" s="215" t="s">
        <v>35</v>
      </c>
      <c r="E29" s="215">
        <v>320</v>
      </c>
      <c r="F29" s="215" t="s">
        <v>192</v>
      </c>
      <c r="I29"/>
    </row>
    <row r="30" spans="1:29" s="200" customFormat="1" x14ac:dyDescent="0.2">
      <c r="A30" s="199"/>
      <c r="B30" s="215">
        <v>80015716</v>
      </c>
      <c r="C30" s="216">
        <v>44032</v>
      </c>
      <c r="D30" s="215" t="s">
        <v>31</v>
      </c>
      <c r="E30" s="215">
        <v>350</v>
      </c>
      <c r="F30" s="215" t="s">
        <v>192</v>
      </c>
      <c r="G30" s="199"/>
      <c r="H30" s="199"/>
      <c r="I30"/>
      <c r="K30" s="199"/>
    </row>
    <row r="31" spans="1:29" x14ac:dyDescent="0.2">
      <c r="B31" s="215">
        <v>80015716</v>
      </c>
      <c r="C31" s="216">
        <v>44032</v>
      </c>
      <c r="D31" s="215" t="s">
        <v>28</v>
      </c>
      <c r="E31" s="215">
        <v>600</v>
      </c>
      <c r="F31" s="215" t="s">
        <v>192</v>
      </c>
      <c r="I31"/>
    </row>
    <row r="32" spans="1:29" s="200" customFormat="1" x14ac:dyDescent="0.2">
      <c r="A32" s="199"/>
      <c r="B32" s="215">
        <v>80015716</v>
      </c>
      <c r="C32" s="216">
        <v>44032</v>
      </c>
      <c r="D32" s="215" t="s">
        <v>33</v>
      </c>
      <c r="E32" s="215">
        <v>900</v>
      </c>
      <c r="F32" s="215" t="s">
        <v>192</v>
      </c>
      <c r="G32" s="199"/>
      <c r="H32" s="199"/>
      <c r="I32"/>
      <c r="K32" s="199"/>
    </row>
    <row r="33" spans="1:11" s="200" customFormat="1" x14ac:dyDescent="0.2">
      <c r="A33" s="199"/>
      <c r="B33" s="210"/>
      <c r="C33" s="211"/>
      <c r="D33" s="210"/>
      <c r="E33" s="210"/>
      <c r="F33" s="210"/>
      <c r="G33" s="199"/>
      <c r="H33" s="199"/>
      <c r="I33"/>
      <c r="K33" s="199"/>
    </row>
    <row r="34" spans="1:11" s="200" customFormat="1" x14ac:dyDescent="0.2">
      <c r="A34" s="199"/>
      <c r="B34" s="210"/>
      <c r="C34" s="211"/>
      <c r="D34" s="210"/>
      <c r="E34" s="210"/>
      <c r="F34" s="210"/>
      <c r="G34" s="199"/>
      <c r="H34" s="199"/>
      <c r="I34"/>
      <c r="K34" s="199"/>
    </row>
    <row r="35" spans="1:11" s="200" customFormat="1" x14ac:dyDescent="0.2">
      <c r="A35" s="199"/>
      <c r="B35" s="210"/>
      <c r="C35" s="211"/>
      <c r="D35" s="210"/>
      <c r="E35" s="210"/>
      <c r="F35" s="210"/>
      <c r="G35" s="199"/>
      <c r="H35" s="199"/>
      <c r="I35"/>
      <c r="K35" s="199"/>
    </row>
    <row r="36" spans="1:11" s="200" customFormat="1" x14ac:dyDescent="0.2">
      <c r="A36" s="199"/>
      <c r="B36" s="210"/>
      <c r="C36" s="211"/>
      <c r="D36" s="210"/>
      <c r="E36" s="210"/>
      <c r="F36" s="210"/>
      <c r="G36" s="199"/>
      <c r="H36" s="199"/>
      <c r="I36"/>
      <c r="K36" s="199"/>
    </row>
    <row r="37" spans="1:11" s="200" customFormat="1" x14ac:dyDescent="0.2">
      <c r="A37" s="199"/>
      <c r="B37" s="210"/>
      <c r="C37" s="211"/>
      <c r="D37" s="210"/>
      <c r="E37" s="210"/>
      <c r="F37" s="210"/>
      <c r="G37" s="199"/>
      <c r="H37" s="199"/>
      <c r="I37"/>
      <c r="K37" s="199"/>
    </row>
    <row r="38" spans="1:11" s="200" customFormat="1" x14ac:dyDescent="0.2">
      <c r="A38" s="199"/>
      <c r="B38" s="210"/>
      <c r="C38" s="211"/>
      <c r="D38" s="210"/>
      <c r="E38" s="210"/>
      <c r="F38" s="210"/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46" xr:uid="{00000000-0002-0000-1D00-000000000000}">
      <formula1>$B$46:$B$64</formula1>
    </dataValidation>
    <dataValidation type="list" allowBlank="1" showInputMessage="1" showErrorMessage="1" sqref="D31:D33 D4:D29" xr:uid="{00000000-0002-0000-1D00-000001000000}">
      <formula1>$B$46:$B$70</formula1>
    </dataValidation>
    <dataValidation type="list" allowBlank="1" showInputMessage="1" showErrorMessage="1" sqref="D30 D34:D45" xr:uid="{00000000-0002-0000-1D00-000002000000}">
      <formula1>$B$46:$B$69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 filterMode="1">
    <tabColor rgb="FFFFC000"/>
    <pageSetUpPr fitToPage="1"/>
  </sheetPr>
  <dimension ref="A2:S97"/>
  <sheetViews>
    <sheetView showGridLines="0" topLeftCell="B13" zoomScale="80" zoomScaleNormal="80" workbookViewId="0">
      <selection activeCell="E29" sqref="E29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196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Mayo 2020'!I7:J31,2,FALSE),0)</f>
        <v>600</v>
      </c>
      <c r="F8" s="271" t="s">
        <v>12</v>
      </c>
      <c r="G8" s="141">
        <f t="shared" ref="G8:G29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Mayo 2020'!$I$7:$J$34,2,FALSE),0)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Mayo 2020'!$I$7:$J$34,2,FALSE),0)</f>
        <v>800</v>
      </c>
      <c r="F10" s="273" t="s">
        <v>12</v>
      </c>
      <c r="G10" s="145">
        <f t="shared" si="0"/>
        <v>2584</v>
      </c>
      <c r="J10" s="287" t="s">
        <v>23</v>
      </c>
      <c r="K10" s="63" t="s">
        <v>154</v>
      </c>
      <c r="M10" s="297">
        <v>50001313</v>
      </c>
      <c r="N10" s="299">
        <f>E10/200</f>
        <v>4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Mayo 2020'!$I$7:$J$34,2,FALSE),0)</f>
        <v>700</v>
      </c>
      <c r="F11" s="273" t="s">
        <v>12</v>
      </c>
      <c r="G11" s="146">
        <f t="shared" si="0"/>
        <v>1288</v>
      </c>
      <c r="J11" s="63" t="s">
        <v>37</v>
      </c>
      <c r="K11" s="63">
        <v>2240</v>
      </c>
      <c r="L11" s="292"/>
      <c r="M11" s="237">
        <v>50001439</v>
      </c>
      <c r="N11" s="299">
        <f t="shared" si="2"/>
        <v>700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Mayo 2020'!$I$7:$J$34,2,FALSE),0)</f>
        <v>850</v>
      </c>
      <c r="F12" s="273" t="s">
        <v>12</v>
      </c>
      <c r="G12" s="146">
        <f t="shared" si="0"/>
        <v>2703</v>
      </c>
      <c r="J12" s="63" t="s">
        <v>33</v>
      </c>
      <c r="K12" s="63">
        <v>2960</v>
      </c>
      <c r="L12" s="292"/>
      <c r="M12" s="237">
        <v>50003065</v>
      </c>
      <c r="N12" s="299">
        <f t="shared" si="2"/>
        <v>850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Mayo 2020'!$I$7:$J$34,2,FALSE),0)</f>
        <v>2850</v>
      </c>
      <c r="F13" s="273" t="s">
        <v>12</v>
      </c>
      <c r="G13" s="146">
        <f t="shared" si="0"/>
        <v>6783</v>
      </c>
      <c r="J13" s="63" t="s">
        <v>29</v>
      </c>
      <c r="K13" s="63">
        <v>510</v>
      </c>
      <c r="L13" s="292"/>
      <c r="M13" s="237">
        <v>50003076</v>
      </c>
      <c r="N13" s="299">
        <f t="shared" si="2"/>
        <v>2850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Mayo 2020'!$I$7:$J$34,2,FALSE),0)</f>
        <v>0</v>
      </c>
      <c r="F14" s="273" t="s">
        <v>12</v>
      </c>
      <c r="G14" s="146">
        <f t="shared" si="0"/>
        <v>0</v>
      </c>
      <c r="J14" s="63" t="s">
        <v>35</v>
      </c>
      <c r="K14" s="63">
        <v>1195</v>
      </c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Mayo 2020'!$I$7:$J$34,2,FALSE),0)</f>
        <v>1100</v>
      </c>
      <c r="F15" s="272" t="s">
        <v>12</v>
      </c>
      <c r="G15" s="146">
        <f t="shared" si="0"/>
        <v>6578.0000000000009</v>
      </c>
      <c r="J15" s="63" t="s">
        <v>38</v>
      </c>
      <c r="K15" s="63">
        <v>3280</v>
      </c>
      <c r="L15" s="292"/>
      <c r="M15" s="237">
        <v>50003499</v>
      </c>
      <c r="N15" s="299">
        <f t="shared" si="2"/>
        <v>1100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Mayo 2020'!$I$7:$J$34,2,FALSE),0)</f>
        <v>0</v>
      </c>
      <c r="F16" s="272" t="s">
        <v>12</v>
      </c>
      <c r="G16" s="146">
        <f t="shared" si="0"/>
        <v>0</v>
      </c>
      <c r="J16" s="63" t="s">
        <v>39</v>
      </c>
      <c r="K16" s="63">
        <v>2310</v>
      </c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Mayo 2020'!$I$7:$J$34,2,FALSE),0)</f>
        <v>0</v>
      </c>
      <c r="F17" s="272" t="s">
        <v>12</v>
      </c>
      <c r="G17" s="146">
        <f t="shared" si="0"/>
        <v>0</v>
      </c>
      <c r="J17" s="63" t="s">
        <v>28</v>
      </c>
      <c r="K17" s="63">
        <v>960</v>
      </c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Mayo 2020'!$I$7:$J$34,2,FALSE),0)</f>
        <v>4100</v>
      </c>
      <c r="F18" s="272" t="s">
        <v>12</v>
      </c>
      <c r="G18" s="146">
        <f t="shared" si="0"/>
        <v>8815</v>
      </c>
      <c r="J18" s="63" t="s">
        <v>32</v>
      </c>
      <c r="K18" s="63">
        <v>1015</v>
      </c>
      <c r="L18" s="292"/>
      <c r="M18" s="237">
        <v>50004144</v>
      </c>
      <c r="N18" s="299">
        <f t="shared" si="2"/>
        <v>4100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Mayo 2020'!$I$7:$J$34,2,FALSE),0)</f>
        <v>3550</v>
      </c>
      <c r="F19" s="272" t="s">
        <v>12</v>
      </c>
      <c r="G19" s="146">
        <f t="shared" si="0"/>
        <v>8555.5</v>
      </c>
      <c r="J19" s="63" t="s">
        <v>149</v>
      </c>
      <c r="K19" s="63">
        <v>1750</v>
      </c>
      <c r="L19" s="292"/>
      <c r="M19" s="237">
        <v>50004171</v>
      </c>
      <c r="N19" s="299">
        <f t="shared" si="2"/>
        <v>3550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Mayo 2020'!$I$7:$J$34,2,FALSE),0)</f>
        <v>2300</v>
      </c>
      <c r="F20" s="272" t="s">
        <v>12</v>
      </c>
      <c r="G20" s="146">
        <f t="shared" si="0"/>
        <v>6509</v>
      </c>
      <c r="J20" s="63" t="s">
        <v>31</v>
      </c>
      <c r="K20" s="63">
        <v>700</v>
      </c>
      <c r="L20" s="292"/>
      <c r="M20" s="237">
        <v>50004198</v>
      </c>
      <c r="N20" s="299">
        <f t="shared" si="2"/>
        <v>2300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Mayo 2020'!$I$7:$J$34,2,FALSE),0)</f>
        <v>0</v>
      </c>
      <c r="F21" s="272" t="s">
        <v>12</v>
      </c>
      <c r="G21" s="146">
        <f t="shared" si="0"/>
        <v>0</v>
      </c>
      <c r="J21" s="63" t="s">
        <v>42</v>
      </c>
      <c r="K21" s="63">
        <v>370</v>
      </c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Mayo 2020'!$I$7:$J$34,2,FALSE),0)</f>
        <v>0</v>
      </c>
      <c r="F22" s="272" t="s">
        <v>12</v>
      </c>
      <c r="G22" s="146">
        <f t="shared" si="0"/>
        <v>0</v>
      </c>
      <c r="J22" s="63" t="s">
        <v>43</v>
      </c>
      <c r="K22" s="63">
        <v>210</v>
      </c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Mayo 2020'!$I$7:$J$34,2,FALSE),0)</f>
        <v>0</v>
      </c>
      <c r="F23" s="272" t="s">
        <v>12</v>
      </c>
      <c r="G23" s="146">
        <f t="shared" si="0"/>
        <v>0</v>
      </c>
      <c r="J23" s="63" t="s">
        <v>166</v>
      </c>
      <c r="K23" s="63">
        <v>300</v>
      </c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Mayo 2020'!$I$7:$J$34,2,FALSE),0)</f>
        <v>300</v>
      </c>
      <c r="F24" s="272" t="s">
        <v>12</v>
      </c>
      <c r="G24" s="146">
        <f t="shared" si="0"/>
        <v>1317</v>
      </c>
      <c r="J24" s="63" t="s">
        <v>24</v>
      </c>
      <c r="K24" s="63">
        <v>17800</v>
      </c>
      <c r="M24" s="237">
        <v>50006226</v>
      </c>
      <c r="N24" s="299">
        <f t="shared" si="2"/>
        <v>300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Mayo 2020'!$I$7:$J$34,2,FALSE),0)</f>
        <v>200</v>
      </c>
      <c r="F25" s="272" t="s">
        <v>12</v>
      </c>
      <c r="G25" s="146">
        <f t="shared" si="0"/>
        <v>780</v>
      </c>
      <c r="J25"/>
      <c r="K25"/>
      <c r="M25" s="237">
        <v>50006423</v>
      </c>
      <c r="N25" s="299">
        <f t="shared" si="2"/>
        <v>200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Mayo 2020'!$I$7:$J$34,2,FALSE),0)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Mayo 2020'!$I$7:$J$34,2,FALSE),0)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Mayo 2020'!$I$7:$J$34,2,FALSE),0)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Mayo 2020'!$I$7:$J$34,2,FALSE),0)</f>
        <v>1500</v>
      </c>
      <c r="F29" s="313" t="s">
        <v>12</v>
      </c>
      <c r="G29" s="314">
        <f t="shared" si="0"/>
        <v>8295</v>
      </c>
      <c r="M29" s="199">
        <v>50007459</v>
      </c>
      <c r="N29" s="299">
        <f t="shared" si="2"/>
        <v>1500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320">
        <f>IFERROR(VLOOKUP(A30,'Control-UTE Mayo 2020'!$I$7:$J$34,2,FALSE),0)</f>
        <v>150</v>
      </c>
      <c r="F30" s="263" t="s">
        <v>12</v>
      </c>
      <c r="G30" s="157">
        <f>+D30*E30</f>
        <v>939</v>
      </c>
      <c r="M30" s="199">
        <v>50004055</v>
      </c>
      <c r="N30" s="299">
        <f t="shared" si="2"/>
        <v>150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customHeight="1" x14ac:dyDescent="0.2">
      <c r="B31" s="202"/>
      <c r="C31" s="257"/>
      <c r="D31" s="525" t="s">
        <v>11</v>
      </c>
      <c r="E31" s="525"/>
      <c r="F31" s="525"/>
      <c r="G31" s="49">
        <f>SUM(G8:G30)</f>
        <v>56802.5</v>
      </c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AGOSTO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24" t="s">
        <v>14</v>
      </c>
      <c r="C36" s="524"/>
      <c r="D36" s="524"/>
      <c r="E36" s="524"/>
      <c r="F36" s="205" t="s">
        <v>8</v>
      </c>
      <c r="G36" s="316">
        <f>G33+G31</f>
        <v>58744.5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24" t="s">
        <v>15</v>
      </c>
      <c r="C37" s="524"/>
      <c r="D37" s="524"/>
      <c r="E37" s="524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08" t="s">
        <v>174</v>
      </c>
      <c r="C38" s="508"/>
      <c r="D38" s="508"/>
      <c r="E38" s="508"/>
      <c r="F38" s="247" t="s">
        <v>8</v>
      </c>
      <c r="G38" s="246">
        <f>G36*0.97</f>
        <v>56982.165000000001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08" t="s">
        <v>175</v>
      </c>
      <c r="C39" s="508"/>
      <c r="D39" s="508"/>
      <c r="E39" s="508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09" t="s">
        <v>17</v>
      </c>
      <c r="F47" s="509"/>
      <c r="G47" s="510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1E000000}">
    <filterColumn colId="4">
      <filters blank="1">
        <filter val="1100"/>
        <filter val="150"/>
        <filter val="1500"/>
        <filter val="200"/>
        <filter val="2300"/>
        <filter val="2850"/>
        <filter val="300"/>
        <filter val="3550"/>
        <filter val="4100"/>
        <filter val="600"/>
        <filter val="700"/>
        <filter val="800"/>
        <filter val="850"/>
      </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>
    <pageSetUpPr fitToPage="1"/>
  </sheetPr>
  <dimension ref="A1:AD75"/>
  <sheetViews>
    <sheetView zoomScale="98" zoomScaleNormal="98" workbookViewId="0">
      <selection activeCell="J29" sqref="J2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80016543</v>
      </c>
      <c r="C4" s="211">
        <v>44049</v>
      </c>
      <c r="D4" s="210" t="s">
        <v>35</v>
      </c>
      <c r="E4" s="210">
        <v>355</v>
      </c>
      <c r="F4" s="211">
        <v>44036</v>
      </c>
      <c r="G4" s="200"/>
      <c r="H4" s="200"/>
    </row>
    <row r="5" spans="2:30" x14ac:dyDescent="0.2">
      <c r="B5" s="210">
        <v>80016543</v>
      </c>
      <c r="C5" s="211">
        <v>44049</v>
      </c>
      <c r="D5" s="210" t="s">
        <v>149</v>
      </c>
      <c r="E5" s="210">
        <v>200</v>
      </c>
      <c r="F5" s="211">
        <v>44036</v>
      </c>
      <c r="G5" s="200"/>
      <c r="H5" s="200"/>
    </row>
    <row r="6" spans="2:30" x14ac:dyDescent="0.2">
      <c r="B6" s="210">
        <v>80016543</v>
      </c>
      <c r="C6" s="211">
        <v>44049</v>
      </c>
      <c r="D6" s="210" t="s">
        <v>28</v>
      </c>
      <c r="E6" s="210">
        <v>200</v>
      </c>
      <c r="F6" s="211">
        <v>44036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5">
        <v>80016547</v>
      </c>
      <c r="C7" s="216">
        <v>44049</v>
      </c>
      <c r="D7" s="215" t="s">
        <v>149</v>
      </c>
      <c r="E7" s="215">
        <v>1000</v>
      </c>
      <c r="F7" s="215" t="s">
        <v>193</v>
      </c>
      <c r="G7" s="200"/>
      <c r="H7" s="200"/>
      <c r="I7" s="76" t="s">
        <v>29</v>
      </c>
      <c r="J7" s="76">
        <v>510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5">
        <v>80016547</v>
      </c>
      <c r="C8" s="216">
        <v>44049</v>
      </c>
      <c r="D8" s="215" t="s">
        <v>37</v>
      </c>
      <c r="E8" s="215">
        <v>1430</v>
      </c>
      <c r="F8" s="215" t="s">
        <v>193</v>
      </c>
      <c r="I8" s="76" t="s">
        <v>28</v>
      </c>
      <c r="J8" s="76">
        <v>960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5">
        <v>80016547</v>
      </c>
      <c r="C9" s="216">
        <v>44049</v>
      </c>
      <c r="D9" s="215" t="s">
        <v>33</v>
      </c>
      <c r="E9" s="215">
        <v>2000</v>
      </c>
      <c r="F9" s="215" t="s">
        <v>193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5">
        <v>80016547</v>
      </c>
      <c r="C10" s="216">
        <v>44049</v>
      </c>
      <c r="D10" s="310" t="s">
        <v>38</v>
      </c>
      <c r="E10" s="215">
        <v>1440</v>
      </c>
      <c r="F10" s="215" t="s">
        <v>193</v>
      </c>
      <c r="I10" s="76" t="s">
        <v>32</v>
      </c>
      <c r="J10" s="76">
        <v>1015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5">
        <v>80016547</v>
      </c>
      <c r="C11" s="216">
        <v>44049</v>
      </c>
      <c r="D11" s="215" t="s">
        <v>31</v>
      </c>
      <c r="E11" s="215">
        <v>350</v>
      </c>
      <c r="F11" s="215" t="s">
        <v>193</v>
      </c>
      <c r="H11" s="208"/>
      <c r="I11" s="76" t="s">
        <v>33</v>
      </c>
      <c r="J11" s="76">
        <v>2960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80016547</v>
      </c>
      <c r="C12" s="216">
        <v>44049</v>
      </c>
      <c r="D12" s="215" t="s">
        <v>166</v>
      </c>
      <c r="E12" s="215">
        <v>200</v>
      </c>
      <c r="F12" s="215" t="s">
        <v>193</v>
      </c>
      <c r="I12" s="76" t="s">
        <v>35</v>
      </c>
      <c r="J12" s="76">
        <v>1195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80016547</v>
      </c>
      <c r="C13" s="216">
        <v>44049</v>
      </c>
      <c r="D13" s="215" t="s">
        <v>28</v>
      </c>
      <c r="E13" s="215">
        <v>200</v>
      </c>
      <c r="F13" s="215" t="s">
        <v>193</v>
      </c>
      <c r="I13" s="76" t="s">
        <v>149</v>
      </c>
      <c r="J13" s="76">
        <v>1750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80016547</v>
      </c>
      <c r="C14" s="216">
        <v>44049</v>
      </c>
      <c r="D14" s="215" t="s">
        <v>43</v>
      </c>
      <c r="E14" s="215">
        <v>210</v>
      </c>
      <c r="F14" s="215" t="s">
        <v>193</v>
      </c>
      <c r="I14" s="76" t="s">
        <v>166</v>
      </c>
      <c r="J14" s="76">
        <v>300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80016547</v>
      </c>
      <c r="C15" s="216">
        <v>44049</v>
      </c>
      <c r="D15" s="215" t="s">
        <v>35</v>
      </c>
      <c r="E15" s="215">
        <v>270</v>
      </c>
      <c r="F15" s="215" t="s">
        <v>193</v>
      </c>
      <c r="I15" s="76" t="s">
        <v>37</v>
      </c>
      <c r="J15" s="76">
        <v>2240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0">
        <v>80016681</v>
      </c>
      <c r="C16" s="211">
        <v>44056</v>
      </c>
      <c r="D16" s="210" t="s">
        <v>29</v>
      </c>
      <c r="E16" s="210">
        <v>350</v>
      </c>
      <c r="F16" s="210" t="s">
        <v>194</v>
      </c>
      <c r="I16" s="76" t="s">
        <v>38</v>
      </c>
      <c r="J16" s="76">
        <v>3280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0">
        <v>80016681</v>
      </c>
      <c r="C17" s="211">
        <v>44056</v>
      </c>
      <c r="D17" s="210" t="s">
        <v>28</v>
      </c>
      <c r="E17" s="210">
        <v>350</v>
      </c>
      <c r="F17" s="210" t="s">
        <v>194</v>
      </c>
      <c r="I17" s="76" t="s">
        <v>39</v>
      </c>
      <c r="J17" s="76">
        <v>2310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80016681</v>
      </c>
      <c r="C18" s="211">
        <v>44056</v>
      </c>
      <c r="D18" s="210" t="s">
        <v>32</v>
      </c>
      <c r="E18" s="210">
        <v>1015</v>
      </c>
      <c r="F18" s="210" t="s">
        <v>194</v>
      </c>
      <c r="I18" s="76" t="s">
        <v>42</v>
      </c>
      <c r="J18" s="76">
        <v>370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80016681</v>
      </c>
      <c r="C19" s="211">
        <v>44056</v>
      </c>
      <c r="D19" s="210" t="s">
        <v>33</v>
      </c>
      <c r="E19" s="210">
        <v>150</v>
      </c>
      <c r="F19" s="210" t="s">
        <v>194</v>
      </c>
      <c r="I19" s="76" t="s">
        <v>43</v>
      </c>
      <c r="J19" s="76">
        <v>210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80016681</v>
      </c>
      <c r="C20" s="211">
        <v>44056</v>
      </c>
      <c r="D20" s="210" t="s">
        <v>35</v>
      </c>
      <c r="E20" s="210">
        <v>270</v>
      </c>
      <c r="F20" s="210" t="s">
        <v>194</v>
      </c>
      <c r="I20" s="76" t="s">
        <v>24</v>
      </c>
      <c r="J20" s="76">
        <v>17800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80016681</v>
      </c>
      <c r="C21" s="211">
        <v>44056</v>
      </c>
      <c r="D21" s="210" t="s">
        <v>149</v>
      </c>
      <c r="E21" s="210">
        <v>135</v>
      </c>
      <c r="F21" s="210" t="s">
        <v>194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80016681</v>
      </c>
      <c r="C22" s="211">
        <v>44056</v>
      </c>
      <c r="D22" s="210" t="s">
        <v>37</v>
      </c>
      <c r="E22" s="210">
        <v>360</v>
      </c>
      <c r="F22" s="210" t="s">
        <v>194</v>
      </c>
      <c r="H22" s="208"/>
      <c r="I22"/>
      <c r="J22" s="199"/>
    </row>
    <row r="23" spans="1:29" x14ac:dyDescent="0.2">
      <c r="B23" s="210">
        <v>80016681</v>
      </c>
      <c r="C23" s="211">
        <v>44056</v>
      </c>
      <c r="D23" s="210" t="s">
        <v>39</v>
      </c>
      <c r="E23" s="210">
        <v>1000</v>
      </c>
      <c r="F23" s="210" t="s">
        <v>194</v>
      </c>
      <c r="I23"/>
      <c r="J23" s="199"/>
    </row>
    <row r="24" spans="1:29" x14ac:dyDescent="0.2">
      <c r="B24" s="210">
        <v>80016681</v>
      </c>
      <c r="C24" s="211">
        <v>44056</v>
      </c>
      <c r="D24" s="210" t="s">
        <v>42</v>
      </c>
      <c r="E24" s="210">
        <v>370</v>
      </c>
      <c r="F24" s="210" t="s">
        <v>194</v>
      </c>
      <c r="I24"/>
    </row>
    <row r="25" spans="1:29" x14ac:dyDescent="0.2">
      <c r="B25" s="215">
        <v>80016806</v>
      </c>
      <c r="C25" s="216">
        <v>44061</v>
      </c>
      <c r="D25" s="215" t="s">
        <v>37</v>
      </c>
      <c r="E25" s="215">
        <v>450</v>
      </c>
      <c r="F25" s="215" t="s">
        <v>195</v>
      </c>
      <c r="I25"/>
    </row>
    <row r="26" spans="1:29" x14ac:dyDescent="0.2">
      <c r="B26" s="215">
        <v>80016806</v>
      </c>
      <c r="C26" s="216">
        <v>44061</v>
      </c>
      <c r="D26" s="215" t="s">
        <v>31</v>
      </c>
      <c r="E26" s="215">
        <v>350</v>
      </c>
      <c r="F26" s="215" t="s">
        <v>195</v>
      </c>
      <c r="I26"/>
    </row>
    <row r="27" spans="1:29" x14ac:dyDescent="0.2">
      <c r="B27" s="215">
        <v>80016806</v>
      </c>
      <c r="C27" s="216">
        <v>44061</v>
      </c>
      <c r="D27" s="215" t="s">
        <v>33</v>
      </c>
      <c r="E27" s="215">
        <v>810</v>
      </c>
      <c r="F27" s="215" t="s">
        <v>195</v>
      </c>
      <c r="I27"/>
    </row>
    <row r="28" spans="1:29" x14ac:dyDescent="0.2">
      <c r="B28" s="215">
        <v>80016806</v>
      </c>
      <c r="C28" s="216">
        <v>44061</v>
      </c>
      <c r="D28" s="215" t="s">
        <v>39</v>
      </c>
      <c r="E28" s="215">
        <v>1310</v>
      </c>
      <c r="F28" s="215" t="s">
        <v>195</v>
      </c>
      <c r="I28"/>
    </row>
    <row r="29" spans="1:29" x14ac:dyDescent="0.2">
      <c r="B29" s="215">
        <v>80016806</v>
      </c>
      <c r="C29" s="216">
        <v>44061</v>
      </c>
      <c r="D29" s="215" t="s">
        <v>166</v>
      </c>
      <c r="E29" s="215">
        <v>100</v>
      </c>
      <c r="F29" s="215" t="s">
        <v>195</v>
      </c>
      <c r="I29"/>
    </row>
    <row r="30" spans="1:29" s="200" customFormat="1" x14ac:dyDescent="0.2">
      <c r="A30" s="199"/>
      <c r="B30" s="215">
        <v>80016806</v>
      </c>
      <c r="C30" s="216">
        <v>44061</v>
      </c>
      <c r="D30" s="215" t="s">
        <v>28</v>
      </c>
      <c r="E30" s="215">
        <v>210</v>
      </c>
      <c r="F30" s="215" t="s">
        <v>195</v>
      </c>
      <c r="G30" s="199"/>
      <c r="H30" s="199"/>
      <c r="I30"/>
      <c r="K30" s="199"/>
    </row>
    <row r="31" spans="1:29" x14ac:dyDescent="0.2">
      <c r="B31" s="215">
        <v>80016806</v>
      </c>
      <c r="C31" s="216">
        <v>44061</v>
      </c>
      <c r="D31" s="215" t="s">
        <v>149</v>
      </c>
      <c r="E31" s="215">
        <v>415</v>
      </c>
      <c r="F31" s="215" t="s">
        <v>195</v>
      </c>
      <c r="I31"/>
    </row>
    <row r="32" spans="1:29" s="200" customFormat="1" x14ac:dyDescent="0.2">
      <c r="A32" s="199"/>
      <c r="B32" s="215">
        <v>80016806</v>
      </c>
      <c r="C32" s="216">
        <v>44061</v>
      </c>
      <c r="D32" s="215" t="s">
        <v>29</v>
      </c>
      <c r="E32" s="215">
        <v>160</v>
      </c>
      <c r="F32" s="215" t="s">
        <v>195</v>
      </c>
      <c r="G32" s="199"/>
      <c r="H32" s="199"/>
      <c r="I32"/>
      <c r="K32" s="199"/>
    </row>
    <row r="33" spans="1:11" s="200" customFormat="1" x14ac:dyDescent="0.2">
      <c r="A33" s="199"/>
      <c r="B33" s="215">
        <v>80016806</v>
      </c>
      <c r="C33" s="216">
        <v>44061</v>
      </c>
      <c r="D33" s="215" t="s">
        <v>35</v>
      </c>
      <c r="E33" s="215">
        <v>300</v>
      </c>
      <c r="F33" s="215" t="s">
        <v>195</v>
      </c>
      <c r="G33" s="199"/>
      <c r="H33" s="199"/>
      <c r="I33"/>
      <c r="K33" s="199"/>
    </row>
    <row r="34" spans="1:11" s="200" customFormat="1" x14ac:dyDescent="0.2">
      <c r="A34" s="199"/>
      <c r="B34" s="215">
        <v>80016806</v>
      </c>
      <c r="C34" s="216">
        <v>44061</v>
      </c>
      <c r="D34" s="215" t="s">
        <v>38</v>
      </c>
      <c r="E34" s="215">
        <v>1840</v>
      </c>
      <c r="F34" s="215" t="s">
        <v>195</v>
      </c>
      <c r="G34" s="199"/>
      <c r="H34" s="199"/>
      <c r="I34"/>
      <c r="K34" s="199"/>
    </row>
    <row r="35" spans="1:11" s="200" customFormat="1" x14ac:dyDescent="0.2">
      <c r="A35" s="199"/>
      <c r="B35" s="210"/>
      <c r="C35" s="211"/>
      <c r="D35" s="210"/>
      <c r="E35" s="210"/>
      <c r="F35" s="210"/>
      <c r="G35" s="199"/>
      <c r="H35" s="199"/>
      <c r="I35"/>
      <c r="K35" s="199"/>
    </row>
    <row r="36" spans="1:11" s="200" customFormat="1" x14ac:dyDescent="0.2">
      <c r="A36" s="199"/>
      <c r="B36" s="210"/>
      <c r="C36" s="211"/>
      <c r="D36" s="210"/>
      <c r="E36" s="210"/>
      <c r="F36" s="210"/>
      <c r="G36" s="199"/>
      <c r="H36" s="199"/>
      <c r="I36"/>
      <c r="K36" s="199"/>
    </row>
    <row r="37" spans="1:11" s="200" customFormat="1" x14ac:dyDescent="0.2">
      <c r="A37" s="199"/>
      <c r="B37" s="210"/>
      <c r="C37" s="211"/>
      <c r="D37" s="210"/>
      <c r="E37" s="210"/>
      <c r="F37" s="210"/>
      <c r="G37" s="199"/>
      <c r="H37" s="199"/>
      <c r="I37"/>
      <c r="K37" s="199"/>
    </row>
    <row r="38" spans="1:11" s="200" customFormat="1" x14ac:dyDescent="0.2">
      <c r="A38" s="199"/>
      <c r="B38" s="210"/>
      <c r="C38" s="211"/>
      <c r="D38" s="210"/>
      <c r="E38" s="210"/>
      <c r="F38" s="210"/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30 D34:D45" xr:uid="{00000000-0002-0000-1F00-000000000000}">
      <formula1>$B$46:$B$69</formula1>
    </dataValidation>
    <dataValidation type="list" allowBlank="1" showInputMessage="1" showErrorMessage="1" sqref="D31:D33 D4:D29" xr:uid="{00000000-0002-0000-1F00-000001000000}">
      <formula1>$B$46:$B$70</formula1>
    </dataValidation>
    <dataValidation type="list" allowBlank="1" showInputMessage="1" showErrorMessage="1" sqref="D46" xr:uid="{00000000-0002-0000-1F00-000002000000}">
      <formula1>$B$46:$B$64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 filterMode="1">
    <tabColor rgb="FFFFC000"/>
    <pageSetUpPr fitToPage="1"/>
  </sheetPr>
  <dimension ref="A2:S97"/>
  <sheetViews>
    <sheetView showGridLines="0" topLeftCell="A13" zoomScale="80" zoomScaleNormal="80" workbookViewId="0">
      <selection activeCell="E29" sqref="E29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200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Septiembre 2020'!$I$7:$J$17,2,FALSE),0)</f>
        <v>600</v>
      </c>
      <c r="F8" s="271" t="s">
        <v>12</v>
      </c>
      <c r="G8" s="141">
        <f t="shared" ref="G8:G29" si="0">+D8*E8</f>
        <v>1655.9999999999998</v>
      </c>
      <c r="J8" s="290"/>
      <c r="M8" s="142">
        <v>50000562</v>
      </c>
      <c r="N8" s="299">
        <f>E8</f>
        <v>600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Septiembre 2020'!$I$7:$J$17,2,FALSE),0)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Septiembre 2020'!$I$7:$J$17,2,FALSE),0)</f>
        <v>1415</v>
      </c>
      <c r="F10" s="273" t="s">
        <v>12</v>
      </c>
      <c r="G10" s="145">
        <f t="shared" si="0"/>
        <v>4570.45</v>
      </c>
      <c r="J10" s="287" t="s">
        <v>23</v>
      </c>
      <c r="K10" s="63" t="s">
        <v>154</v>
      </c>
      <c r="M10" s="297">
        <v>50001313</v>
      </c>
      <c r="N10" s="299">
        <f>E10/200</f>
        <v>7.0750000000000002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Septiembre 2020'!$I$7:$J$17,2,FALSE),0)</f>
        <v>555</v>
      </c>
      <c r="F11" s="273" t="s">
        <v>12</v>
      </c>
      <c r="G11" s="146">
        <f t="shared" si="0"/>
        <v>1021.2</v>
      </c>
      <c r="J11" s="63" t="s">
        <v>37</v>
      </c>
      <c r="K11" s="63">
        <v>2140</v>
      </c>
      <c r="L11" s="292"/>
      <c r="M11" s="237">
        <v>50001439</v>
      </c>
      <c r="N11" s="299">
        <f t="shared" si="2"/>
        <v>555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Septiembre 2020'!$I$7:$J$17,2,FALSE),0)</f>
        <v>990</v>
      </c>
      <c r="F12" s="273" t="s">
        <v>12</v>
      </c>
      <c r="G12" s="146">
        <f t="shared" si="0"/>
        <v>3148.2000000000003</v>
      </c>
      <c r="J12" s="63" t="s">
        <v>33</v>
      </c>
      <c r="K12" s="63">
        <v>2800</v>
      </c>
      <c r="L12" s="292"/>
      <c r="M12" s="237">
        <v>50003065</v>
      </c>
      <c r="N12" s="299">
        <f t="shared" si="2"/>
        <v>990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Septiembre 2020'!$I$7:$J$17,2,FALSE),0)</f>
        <v>2800</v>
      </c>
      <c r="F13" s="273" t="s">
        <v>12</v>
      </c>
      <c r="G13" s="146">
        <f t="shared" si="0"/>
        <v>6664</v>
      </c>
      <c r="J13" s="63" t="s">
        <v>29</v>
      </c>
      <c r="K13" s="63">
        <v>600</v>
      </c>
      <c r="L13" s="292"/>
      <c r="M13" s="237">
        <v>50003076</v>
      </c>
      <c r="N13" s="299">
        <f t="shared" si="2"/>
        <v>2800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Septiembre 2020'!$I$7:$J$17,2,FALSE),0)</f>
        <v>0</v>
      </c>
      <c r="F14" s="273" t="s">
        <v>12</v>
      </c>
      <c r="G14" s="146">
        <f t="shared" si="0"/>
        <v>0</v>
      </c>
      <c r="J14" s="63" t="s">
        <v>35</v>
      </c>
      <c r="K14" s="63">
        <v>1335</v>
      </c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Septiembre 2020'!$I$7:$J$17,2,FALSE),0)</f>
        <v>1335</v>
      </c>
      <c r="F15" s="272" t="s">
        <v>12</v>
      </c>
      <c r="G15" s="146">
        <f t="shared" si="0"/>
        <v>7983.3</v>
      </c>
      <c r="J15" s="63" t="s">
        <v>38</v>
      </c>
      <c r="K15" s="63">
        <v>3970</v>
      </c>
      <c r="L15" s="292"/>
      <c r="M15" s="237">
        <v>50003499</v>
      </c>
      <c r="N15" s="299">
        <f t="shared" si="2"/>
        <v>1335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Septiembre 2020'!$I$7:$J$17,2,FALSE),0)</f>
        <v>0</v>
      </c>
      <c r="F16" s="272" t="s">
        <v>12</v>
      </c>
      <c r="G16" s="146">
        <f t="shared" si="0"/>
        <v>0</v>
      </c>
      <c r="J16" s="63" t="s">
        <v>39</v>
      </c>
      <c r="K16" s="63">
        <v>2045</v>
      </c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Septiembre 2020'!$I$7:$J$17,2,FALSE),0)</f>
        <v>0</v>
      </c>
      <c r="F17" s="272" t="s">
        <v>12</v>
      </c>
      <c r="G17" s="146">
        <f t="shared" si="0"/>
        <v>0</v>
      </c>
      <c r="J17" s="63" t="s">
        <v>28</v>
      </c>
      <c r="K17" s="63">
        <v>1415</v>
      </c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Septiembre 2020'!$I$7:$J$17,2,FALSE),0)</f>
        <v>2140</v>
      </c>
      <c r="F18" s="272" t="s">
        <v>12</v>
      </c>
      <c r="G18" s="146">
        <f t="shared" si="0"/>
        <v>4601</v>
      </c>
      <c r="J18" s="63" t="s">
        <v>32</v>
      </c>
      <c r="K18" s="63">
        <v>990</v>
      </c>
      <c r="L18" s="292"/>
      <c r="M18" s="237">
        <v>50004144</v>
      </c>
      <c r="N18" s="299">
        <f t="shared" si="2"/>
        <v>2140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Septiembre 2020'!$I$7:$J$17,2,FALSE),0)</f>
        <v>3970</v>
      </c>
      <c r="F19" s="272" t="s">
        <v>12</v>
      </c>
      <c r="G19" s="146">
        <f t="shared" si="0"/>
        <v>9567.7000000000007</v>
      </c>
      <c r="J19" s="63" t="s">
        <v>149</v>
      </c>
      <c r="K19" s="63">
        <v>1760</v>
      </c>
      <c r="L19" s="292"/>
      <c r="M19" s="237">
        <v>50004171</v>
      </c>
      <c r="N19" s="299">
        <f t="shared" si="2"/>
        <v>3970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Septiembre 2020'!$I$7:$J$17,2,FALSE),0)</f>
        <v>2045</v>
      </c>
      <c r="F20" s="272" t="s">
        <v>12</v>
      </c>
      <c r="G20" s="146">
        <f t="shared" si="0"/>
        <v>5787.35</v>
      </c>
      <c r="J20" s="63" t="s">
        <v>31</v>
      </c>
      <c r="K20" s="63">
        <v>555</v>
      </c>
      <c r="L20" s="292"/>
      <c r="M20" s="237">
        <v>50004198</v>
      </c>
      <c r="N20" s="299">
        <f t="shared" si="2"/>
        <v>2045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Septiembre 2020'!$I$7:$J$17,2,FALSE),0)</f>
        <v>0</v>
      </c>
      <c r="F21" s="272" t="s">
        <v>12</v>
      </c>
      <c r="G21" s="146">
        <f t="shared" si="0"/>
        <v>0</v>
      </c>
      <c r="J21" s="63" t="s">
        <v>42</v>
      </c>
      <c r="K21" s="63">
        <v>525</v>
      </c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Septiembre 2020'!$I$7:$J$17,2,FALSE),0)</f>
        <v>0</v>
      </c>
      <c r="F22" s="272" t="s">
        <v>12</v>
      </c>
      <c r="G22" s="146">
        <f t="shared" si="0"/>
        <v>0</v>
      </c>
      <c r="J22" s="63" t="s">
        <v>166</v>
      </c>
      <c r="K22" s="63">
        <v>210</v>
      </c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Septiembre 2020'!$I$7:$J$17,2,FALSE),0)</f>
        <v>0</v>
      </c>
      <c r="F23" s="272" t="s">
        <v>12</v>
      </c>
      <c r="G23" s="146">
        <f t="shared" si="0"/>
        <v>0</v>
      </c>
      <c r="J23" s="63" t="s">
        <v>24</v>
      </c>
      <c r="K23" s="63">
        <v>18345</v>
      </c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Septiembre 2020'!$I$7:$J$17,2,FALSE),0)</f>
        <v>0</v>
      </c>
      <c r="F24" s="272" t="s">
        <v>12</v>
      </c>
      <c r="G24" s="146">
        <f t="shared" si="0"/>
        <v>0</v>
      </c>
      <c r="J24"/>
      <c r="K24"/>
      <c r="M24" s="237">
        <v>50006226</v>
      </c>
      <c r="N24" s="299">
        <f t="shared" si="2"/>
        <v>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Septiembre 2020'!$I$7:$J$17,2,FALSE),0)</f>
        <v>0</v>
      </c>
      <c r="F25" s="272" t="s">
        <v>12</v>
      </c>
      <c r="G25" s="146">
        <f t="shared" si="0"/>
        <v>0</v>
      </c>
      <c r="J25"/>
      <c r="K25"/>
      <c r="M25" s="237">
        <v>50006423</v>
      </c>
      <c r="N25" s="299">
        <f t="shared" si="2"/>
        <v>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Septiembre 2020'!$I$7:$J$17,2,FALSE),0)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Septiembre 2020'!$I$7:$J$17,2,FALSE),0)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Septiembre 2020'!$I$7:$J$17,2,FALSE),0)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Septiembre 2020'!$I$7:$J$17,2,FALSE),0)</f>
        <v>1760</v>
      </c>
      <c r="F29" s="313" t="s">
        <v>12</v>
      </c>
      <c r="G29" s="314">
        <f t="shared" si="0"/>
        <v>9732.8000000000011</v>
      </c>
      <c r="M29" s="199">
        <v>50007459</v>
      </c>
      <c r="N29" s="299">
        <f t="shared" si="2"/>
        <v>1760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320">
        <f>IFERROR(VLOOKUP(A30,'Control-UTE Septiembre 2020'!$I$7:$J$17,2,FALSE),0)</f>
        <v>210</v>
      </c>
      <c r="F30" s="263" t="s">
        <v>12</v>
      </c>
      <c r="G30" s="157">
        <f>+D30*E30</f>
        <v>1314.6</v>
      </c>
      <c r="M30" s="199">
        <v>50004055</v>
      </c>
      <c r="N30" s="299">
        <f t="shared" si="2"/>
        <v>210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hidden="1" customHeight="1" x14ac:dyDescent="0.2">
      <c r="B31" s="202"/>
      <c r="C31" s="257"/>
      <c r="D31" s="525" t="s">
        <v>11</v>
      </c>
      <c r="E31" s="525"/>
      <c r="F31" s="525"/>
      <c r="G31" s="49">
        <f>SUM(G8:G30)</f>
        <v>56046.6</v>
      </c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Septiembre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24" t="s">
        <v>14</v>
      </c>
      <c r="C36" s="524"/>
      <c r="D36" s="524"/>
      <c r="E36" s="524"/>
      <c r="F36" s="205" t="s">
        <v>8</v>
      </c>
      <c r="G36" s="316">
        <f>G33+G31</f>
        <v>57988.6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24" t="s">
        <v>15</v>
      </c>
      <c r="C37" s="524"/>
      <c r="D37" s="524"/>
      <c r="E37" s="524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08" t="s">
        <v>174</v>
      </c>
      <c r="C38" s="508"/>
      <c r="D38" s="508"/>
      <c r="E38" s="508"/>
      <c r="F38" s="247" t="s">
        <v>8</v>
      </c>
      <c r="G38" s="246">
        <f>G36*0.97</f>
        <v>56248.941999999995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08" t="s">
        <v>175</v>
      </c>
      <c r="C39" s="508"/>
      <c r="D39" s="508"/>
      <c r="E39" s="508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09" t="s">
        <v>17</v>
      </c>
      <c r="F47" s="509"/>
      <c r="G47" s="510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20000000}">
    <filterColumn colId="4">
      <customFilters>
        <customFilter operator="notEqual" val=" "/>
      </custom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2"/>
  <headerFooter alignWithMargins="0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>
    <pageSetUpPr fitToPage="1"/>
  </sheetPr>
  <dimension ref="A1:AD75"/>
  <sheetViews>
    <sheetView topLeftCell="A3" zoomScale="98" zoomScaleNormal="98" workbookViewId="0">
      <selection activeCell="J35" sqref="J35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80017103</v>
      </c>
      <c r="C4" s="211">
        <v>44068</v>
      </c>
      <c r="D4" s="210" t="s">
        <v>149</v>
      </c>
      <c r="E4" s="210">
        <v>1000</v>
      </c>
      <c r="F4" s="211" t="s">
        <v>197</v>
      </c>
      <c r="G4" s="200"/>
      <c r="H4" s="200"/>
    </row>
    <row r="5" spans="2:30" x14ac:dyDescent="0.2">
      <c r="B5" s="210">
        <v>80017103</v>
      </c>
      <c r="C5" s="211">
        <v>44068</v>
      </c>
      <c r="D5" s="210" t="s">
        <v>35</v>
      </c>
      <c r="E5" s="210">
        <v>240</v>
      </c>
      <c r="F5" s="211" t="s">
        <v>197</v>
      </c>
      <c r="G5" s="200"/>
      <c r="H5" s="200"/>
    </row>
    <row r="6" spans="2:30" x14ac:dyDescent="0.2">
      <c r="B6" s="210">
        <v>80017103</v>
      </c>
      <c r="C6" s="211">
        <v>44068</v>
      </c>
      <c r="D6" s="210" t="s">
        <v>42</v>
      </c>
      <c r="E6" s="210">
        <v>145</v>
      </c>
      <c r="F6" s="211" t="s">
        <v>197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80017103</v>
      </c>
      <c r="C7" s="211">
        <v>44068</v>
      </c>
      <c r="D7" s="210" t="s">
        <v>28</v>
      </c>
      <c r="E7" s="210">
        <v>200</v>
      </c>
      <c r="F7" s="211" t="s">
        <v>197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80017103</v>
      </c>
      <c r="C8" s="211">
        <v>44068</v>
      </c>
      <c r="D8" s="210" t="s">
        <v>37</v>
      </c>
      <c r="E8" s="210">
        <v>40</v>
      </c>
      <c r="F8" s="211" t="s">
        <v>197</v>
      </c>
      <c r="I8" s="76" t="s">
        <v>28</v>
      </c>
      <c r="J8" s="76">
        <v>1415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5">
        <v>80017501</v>
      </c>
      <c r="C9" s="216">
        <v>44075</v>
      </c>
      <c r="D9" s="215" t="s">
        <v>33</v>
      </c>
      <c r="E9" s="215">
        <v>2000</v>
      </c>
      <c r="F9" s="215" t="s">
        <v>198</v>
      </c>
      <c r="I9" s="76" t="s">
        <v>31</v>
      </c>
      <c r="J9" s="76">
        <v>555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5">
        <v>80017501</v>
      </c>
      <c r="C10" s="216">
        <v>44075</v>
      </c>
      <c r="D10" s="310" t="s">
        <v>37</v>
      </c>
      <c r="E10" s="215">
        <v>1260</v>
      </c>
      <c r="F10" s="215" t="s">
        <v>198</v>
      </c>
      <c r="I10" s="76" t="s">
        <v>32</v>
      </c>
      <c r="J10" s="76">
        <v>990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5">
        <v>80017501</v>
      </c>
      <c r="C11" s="216">
        <v>44075</v>
      </c>
      <c r="D11" s="215" t="s">
        <v>31</v>
      </c>
      <c r="E11" s="215">
        <v>350</v>
      </c>
      <c r="F11" s="215" t="s">
        <v>198</v>
      </c>
      <c r="H11" s="208"/>
      <c r="I11" s="76" t="s">
        <v>33</v>
      </c>
      <c r="J11" s="76">
        <v>2800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80017501</v>
      </c>
      <c r="C12" s="216">
        <v>44075</v>
      </c>
      <c r="D12" s="215" t="s">
        <v>38</v>
      </c>
      <c r="E12" s="215">
        <v>1000</v>
      </c>
      <c r="F12" s="215" t="s">
        <v>198</v>
      </c>
      <c r="I12" s="76" t="s">
        <v>35</v>
      </c>
      <c r="J12" s="76">
        <v>1335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80017501</v>
      </c>
      <c r="C13" s="216">
        <v>44075</v>
      </c>
      <c r="D13" s="215" t="s">
        <v>149</v>
      </c>
      <c r="E13" s="215">
        <v>90</v>
      </c>
      <c r="F13" s="215" t="s">
        <v>198</v>
      </c>
      <c r="I13" s="76" t="s">
        <v>149</v>
      </c>
      <c r="J13" s="76">
        <v>1760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80017501</v>
      </c>
      <c r="C14" s="216">
        <v>44075</v>
      </c>
      <c r="D14" s="215" t="s">
        <v>35</v>
      </c>
      <c r="E14" s="215">
        <v>240</v>
      </c>
      <c r="F14" s="215" t="s">
        <v>198</v>
      </c>
      <c r="I14" s="76" t="s">
        <v>166</v>
      </c>
      <c r="J14" s="76">
        <v>210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80017501</v>
      </c>
      <c r="C15" s="216">
        <v>44075</v>
      </c>
      <c r="D15" s="215" t="s">
        <v>28</v>
      </c>
      <c r="E15" s="215">
        <v>255</v>
      </c>
      <c r="F15" s="215" t="s">
        <v>198</v>
      </c>
      <c r="I15" s="76" t="s">
        <v>37</v>
      </c>
      <c r="J15" s="76">
        <v>2140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0">
        <v>80017724</v>
      </c>
      <c r="C16" s="211">
        <v>44082</v>
      </c>
      <c r="D16" s="210" t="s">
        <v>42</v>
      </c>
      <c r="E16" s="210">
        <v>380</v>
      </c>
      <c r="F16" s="210" t="s">
        <v>199</v>
      </c>
      <c r="I16" s="76" t="s">
        <v>38</v>
      </c>
      <c r="J16" s="76">
        <v>3970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0">
        <v>80017724</v>
      </c>
      <c r="C17" s="211">
        <v>44082</v>
      </c>
      <c r="D17" s="210" t="s">
        <v>37</v>
      </c>
      <c r="E17" s="210">
        <v>710</v>
      </c>
      <c r="F17" s="210" t="s">
        <v>199</v>
      </c>
      <c r="I17" s="76" t="s">
        <v>39</v>
      </c>
      <c r="J17" s="76">
        <v>2045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80017724</v>
      </c>
      <c r="C18" s="211">
        <v>44082</v>
      </c>
      <c r="D18" s="210" t="s">
        <v>32</v>
      </c>
      <c r="E18" s="210">
        <v>890</v>
      </c>
      <c r="F18" s="210" t="s">
        <v>199</v>
      </c>
      <c r="I18" s="76" t="s">
        <v>42</v>
      </c>
      <c r="J18" s="76">
        <v>525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80017724</v>
      </c>
      <c r="C19" s="211">
        <v>44082</v>
      </c>
      <c r="D19" s="210" t="s">
        <v>39</v>
      </c>
      <c r="E19" s="210">
        <v>1000</v>
      </c>
      <c r="F19" s="210" t="s">
        <v>199</v>
      </c>
      <c r="I19" s="76" t="s">
        <v>24</v>
      </c>
      <c r="J19" s="76">
        <v>18345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80017724</v>
      </c>
      <c r="C20" s="211">
        <v>44082</v>
      </c>
      <c r="D20" s="210" t="s">
        <v>29</v>
      </c>
      <c r="E20" s="210">
        <v>400</v>
      </c>
      <c r="F20" s="210" t="s">
        <v>199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80017724</v>
      </c>
      <c r="C21" s="211">
        <v>44082</v>
      </c>
      <c r="D21" s="210" t="s">
        <v>28</v>
      </c>
      <c r="E21" s="210">
        <v>200</v>
      </c>
      <c r="F21" s="210" t="s">
        <v>199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80017724</v>
      </c>
      <c r="C22" s="211">
        <v>44082</v>
      </c>
      <c r="D22" s="210" t="s">
        <v>149</v>
      </c>
      <c r="E22" s="210">
        <v>120</v>
      </c>
      <c r="F22" s="210" t="s">
        <v>199</v>
      </c>
      <c r="H22" s="208"/>
      <c r="I22"/>
      <c r="J22" s="199"/>
    </row>
    <row r="23" spans="1:29" x14ac:dyDescent="0.2">
      <c r="B23" s="210">
        <v>80017724</v>
      </c>
      <c r="C23" s="211">
        <v>44082</v>
      </c>
      <c r="D23" s="210" t="s">
        <v>35</v>
      </c>
      <c r="E23" s="210">
        <v>320</v>
      </c>
      <c r="F23" s="210" t="s">
        <v>199</v>
      </c>
      <c r="I23"/>
      <c r="J23" s="199"/>
    </row>
    <row r="24" spans="1:29" x14ac:dyDescent="0.2">
      <c r="B24" s="215">
        <v>80017920</v>
      </c>
      <c r="C24" s="216">
        <v>44090</v>
      </c>
      <c r="D24" s="215" t="s">
        <v>39</v>
      </c>
      <c r="E24" s="215">
        <v>1045</v>
      </c>
      <c r="F24" s="215" t="s">
        <v>201</v>
      </c>
      <c r="I24"/>
    </row>
    <row r="25" spans="1:29" x14ac:dyDescent="0.2">
      <c r="B25" s="215">
        <v>80017920</v>
      </c>
      <c r="C25" s="216">
        <v>44090</v>
      </c>
      <c r="D25" s="215" t="s">
        <v>38</v>
      </c>
      <c r="E25" s="215">
        <v>2000</v>
      </c>
      <c r="F25" s="215" t="s">
        <v>201</v>
      </c>
      <c r="I25"/>
    </row>
    <row r="26" spans="1:29" x14ac:dyDescent="0.2">
      <c r="B26" s="215">
        <v>80017920</v>
      </c>
      <c r="C26" s="216">
        <v>44090</v>
      </c>
      <c r="D26" s="215" t="s">
        <v>37</v>
      </c>
      <c r="E26" s="215">
        <v>130</v>
      </c>
      <c r="F26" s="215" t="s">
        <v>201</v>
      </c>
      <c r="I26"/>
    </row>
    <row r="27" spans="1:29" x14ac:dyDescent="0.2">
      <c r="B27" s="215">
        <v>80017920</v>
      </c>
      <c r="C27" s="216">
        <v>44090</v>
      </c>
      <c r="D27" s="215" t="s">
        <v>166</v>
      </c>
      <c r="E27" s="215">
        <v>210</v>
      </c>
      <c r="F27" s="215" t="s">
        <v>201</v>
      </c>
      <c r="I27"/>
    </row>
    <row r="28" spans="1:29" x14ac:dyDescent="0.2">
      <c r="B28" s="215">
        <v>80017920</v>
      </c>
      <c r="C28" s="216">
        <v>44090</v>
      </c>
      <c r="D28" s="215" t="s">
        <v>28</v>
      </c>
      <c r="E28" s="215">
        <v>360</v>
      </c>
      <c r="F28" s="215" t="s">
        <v>201</v>
      </c>
      <c r="I28"/>
    </row>
    <row r="29" spans="1:29" x14ac:dyDescent="0.2">
      <c r="B29" s="215">
        <v>80017920</v>
      </c>
      <c r="C29" s="216">
        <v>44090</v>
      </c>
      <c r="D29" s="215" t="s">
        <v>31</v>
      </c>
      <c r="E29" s="215">
        <v>205</v>
      </c>
      <c r="F29" s="215" t="s">
        <v>201</v>
      </c>
      <c r="I29"/>
    </row>
    <row r="30" spans="1:29" s="200" customFormat="1" x14ac:dyDescent="0.2">
      <c r="A30" s="199"/>
      <c r="B30" s="215">
        <v>80017920</v>
      </c>
      <c r="C30" s="216">
        <v>44090</v>
      </c>
      <c r="D30" s="215" t="s">
        <v>149</v>
      </c>
      <c r="E30" s="215">
        <v>400</v>
      </c>
      <c r="F30" s="215" t="s">
        <v>201</v>
      </c>
      <c r="G30" s="199"/>
      <c r="H30" s="199"/>
      <c r="I30"/>
      <c r="K30" s="199"/>
    </row>
    <row r="31" spans="1:29" x14ac:dyDescent="0.2">
      <c r="B31" s="215">
        <v>80017920</v>
      </c>
      <c r="C31" s="216">
        <v>44090</v>
      </c>
      <c r="D31" s="215" t="s">
        <v>35</v>
      </c>
      <c r="E31" s="215">
        <v>315</v>
      </c>
      <c r="F31" s="215" t="s">
        <v>201</v>
      </c>
      <c r="I31"/>
    </row>
    <row r="32" spans="1:29" s="200" customFormat="1" x14ac:dyDescent="0.2">
      <c r="A32" s="199"/>
      <c r="B32" s="210">
        <v>80017985</v>
      </c>
      <c r="C32" s="211">
        <v>44092</v>
      </c>
      <c r="D32" s="210" t="s">
        <v>38</v>
      </c>
      <c r="E32" s="210">
        <v>970</v>
      </c>
      <c r="F32" s="210" t="s">
        <v>202</v>
      </c>
      <c r="G32" s="199"/>
      <c r="H32" s="199"/>
      <c r="I32"/>
      <c r="K32" s="199"/>
    </row>
    <row r="33" spans="1:11" s="200" customFormat="1" x14ac:dyDescent="0.2">
      <c r="A33" s="199"/>
      <c r="B33" s="210">
        <v>80017985</v>
      </c>
      <c r="C33" s="211">
        <v>44092</v>
      </c>
      <c r="D33" s="210" t="s">
        <v>28</v>
      </c>
      <c r="E33" s="210">
        <v>400</v>
      </c>
      <c r="F33" s="210" t="s">
        <v>202</v>
      </c>
      <c r="G33" s="199"/>
      <c r="H33" s="199"/>
      <c r="I33"/>
      <c r="K33" s="199"/>
    </row>
    <row r="34" spans="1:11" s="200" customFormat="1" x14ac:dyDescent="0.2">
      <c r="A34" s="199"/>
      <c r="B34" s="210">
        <v>80017985</v>
      </c>
      <c r="C34" s="211">
        <v>44092</v>
      </c>
      <c r="D34" s="210" t="s">
        <v>33</v>
      </c>
      <c r="E34" s="210">
        <v>800</v>
      </c>
      <c r="F34" s="210" t="s">
        <v>202</v>
      </c>
      <c r="G34" s="199"/>
      <c r="H34" s="199"/>
      <c r="I34"/>
      <c r="K34" s="199"/>
    </row>
    <row r="35" spans="1:11" s="200" customFormat="1" x14ac:dyDescent="0.2">
      <c r="A35" s="199"/>
      <c r="B35" s="210">
        <v>80017985</v>
      </c>
      <c r="C35" s="211">
        <v>44092</v>
      </c>
      <c r="D35" s="210" t="s">
        <v>149</v>
      </c>
      <c r="E35" s="210">
        <v>150</v>
      </c>
      <c r="F35" s="210" t="s">
        <v>202</v>
      </c>
      <c r="G35" s="199"/>
      <c r="H35" s="199"/>
      <c r="I35"/>
      <c r="K35" s="199"/>
    </row>
    <row r="36" spans="1:11" s="200" customFormat="1" x14ac:dyDescent="0.2">
      <c r="A36" s="199"/>
      <c r="B36" s="210">
        <v>80017985</v>
      </c>
      <c r="C36" s="211">
        <v>44092</v>
      </c>
      <c r="D36" s="210" t="s">
        <v>35</v>
      </c>
      <c r="E36" s="210">
        <v>220</v>
      </c>
      <c r="F36" s="210" t="s">
        <v>202</v>
      </c>
      <c r="G36" s="199"/>
      <c r="H36" s="199"/>
      <c r="I36"/>
      <c r="K36" s="199"/>
    </row>
    <row r="37" spans="1:11" s="200" customFormat="1" x14ac:dyDescent="0.2">
      <c r="A37" s="199"/>
      <c r="B37" s="210">
        <v>80017985</v>
      </c>
      <c r="C37" s="211">
        <v>44092</v>
      </c>
      <c r="D37" s="210" t="s">
        <v>29</v>
      </c>
      <c r="E37" s="210">
        <v>200</v>
      </c>
      <c r="F37" s="210" t="s">
        <v>202</v>
      </c>
      <c r="G37" s="199"/>
      <c r="H37" s="199"/>
      <c r="I37"/>
      <c r="K37" s="199"/>
    </row>
    <row r="38" spans="1:11" s="200" customFormat="1" x14ac:dyDescent="0.2">
      <c r="A38" s="199"/>
      <c r="B38" s="210">
        <v>80017985</v>
      </c>
      <c r="C38" s="211">
        <v>44092</v>
      </c>
      <c r="D38" s="210" t="s">
        <v>32</v>
      </c>
      <c r="E38" s="210">
        <v>100</v>
      </c>
      <c r="F38" s="210" t="s">
        <v>202</v>
      </c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46" xr:uid="{00000000-0002-0000-2100-000000000000}">
      <formula1>$B$46:$B$64</formula1>
    </dataValidation>
    <dataValidation type="list" allowBlank="1" showInputMessage="1" showErrorMessage="1" sqref="D31:D33 D4:D29" xr:uid="{00000000-0002-0000-2100-000001000000}">
      <formula1>$B$46:$B$70</formula1>
    </dataValidation>
    <dataValidation type="list" allowBlank="1" showInputMessage="1" showErrorMessage="1" sqref="D30 D34:D45" xr:uid="{00000000-0002-0000-2100-000002000000}">
      <formula1>$B$46:$B$69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 filterMode="1">
    <tabColor rgb="FFFFC000"/>
    <pageSetUpPr fitToPage="1"/>
  </sheetPr>
  <dimension ref="A2:S97"/>
  <sheetViews>
    <sheetView showGridLines="0" topLeftCell="C7" zoomScale="80" zoomScaleNormal="80" workbookViewId="0">
      <selection activeCell="N29" sqref="N29"/>
    </sheetView>
  </sheetViews>
  <sheetFormatPr baseColWidth="10" defaultRowHeight="12.75" x14ac:dyDescent="0.2"/>
  <cols>
    <col min="1" max="1" width="22.140625" style="199" customWidth="1"/>
    <col min="2" max="2" width="7.28515625" style="199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bestFit="1" customWidth="1"/>
    <col min="11" max="11" width="20" style="199" bestFit="1" customWidth="1"/>
    <col min="12" max="12" width="12.7109375" style="199" customWidth="1"/>
    <col min="13" max="17" width="11.42578125" style="199"/>
    <col min="18" max="18" width="17" style="199" bestFit="1" customWidth="1"/>
    <col min="19" max="19" width="13.7109375" style="199" bestFit="1" customWidth="1"/>
    <col min="20" max="16384" width="11.42578125" style="199"/>
  </cols>
  <sheetData>
    <row r="2" spans="1:19" ht="21.75" customHeight="1" x14ac:dyDescent="0.35">
      <c r="B2" s="511" t="s">
        <v>5</v>
      </c>
      <c r="C2" s="512"/>
      <c r="D2" s="512"/>
      <c r="E2" s="512"/>
      <c r="F2" s="512"/>
      <c r="G2" s="513"/>
      <c r="H2" s="284"/>
    </row>
    <row r="3" spans="1:19" ht="21.95" customHeight="1" x14ac:dyDescent="0.25">
      <c r="B3" s="514" t="s">
        <v>66</v>
      </c>
      <c r="C3" s="515"/>
      <c r="D3" s="515"/>
      <c r="E3" s="515"/>
      <c r="F3" s="515"/>
      <c r="G3" s="516"/>
      <c r="H3" s="283"/>
      <c r="M3" s="297" t="s">
        <v>135</v>
      </c>
      <c r="N3" s="298">
        <v>102305</v>
      </c>
    </row>
    <row r="4" spans="1:19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M4" s="297" t="s">
        <v>136</v>
      </c>
      <c r="N4" s="298">
        <v>10230503</v>
      </c>
    </row>
    <row r="5" spans="1:19" ht="15.75" customHeight="1" x14ac:dyDescent="0.35">
      <c r="B5" s="520" t="s">
        <v>205</v>
      </c>
      <c r="C5" s="521"/>
      <c r="D5" s="521"/>
      <c r="E5" s="521"/>
      <c r="F5" s="521"/>
      <c r="G5" s="522"/>
      <c r="H5" s="283"/>
    </row>
    <row r="6" spans="1:19" ht="6" customHeight="1" x14ac:dyDescent="0.2"/>
    <row r="7" spans="1:19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M7" s="237" t="s">
        <v>134</v>
      </c>
      <c r="N7" s="299" t="s">
        <v>137</v>
      </c>
      <c r="O7" s="299" t="s">
        <v>138</v>
      </c>
      <c r="P7" s="299" t="s">
        <v>139</v>
      </c>
      <c r="Q7" s="299" t="s">
        <v>140</v>
      </c>
      <c r="R7" s="300" t="s">
        <v>141</v>
      </c>
      <c r="S7" s="299" t="s">
        <v>142</v>
      </c>
    </row>
    <row r="8" spans="1:19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VLOOKUP(C8,$A$75:$B$94,2,FALSE)</f>
        <v>2.76</v>
      </c>
      <c r="E8" s="273">
        <f>IFERROR(VLOOKUP(A8,'Control-UTE OCTUBRE 2020'!I7:J18,2,FALSE),0)</f>
        <v>610</v>
      </c>
      <c r="F8" s="271" t="s">
        <v>12</v>
      </c>
      <c r="G8" s="141">
        <f t="shared" ref="G8:G29" si="0">+D8*E8</f>
        <v>1683.6</v>
      </c>
      <c r="J8" s="290"/>
      <c r="M8" s="142">
        <v>50000562</v>
      </c>
      <c r="N8" s="299">
        <f>E8</f>
        <v>610</v>
      </c>
      <c r="O8" s="299"/>
      <c r="P8" s="299" t="s">
        <v>143</v>
      </c>
      <c r="Q8" s="299">
        <v>2005</v>
      </c>
      <c r="R8" s="299" t="s">
        <v>144</v>
      </c>
      <c r="S8" s="299" t="s">
        <v>145</v>
      </c>
    </row>
    <row r="9" spans="1:19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0" si="1">VLOOKUP(C9,$A$75:$B$104,2,FALSE)</f>
        <v>2</v>
      </c>
      <c r="E9" s="273">
        <f>IFERROR(VLOOKUP(A9,'Control-UTE OCTUBRE 2020'!$I$7:$J$18,2,FALSE),0)</f>
        <v>0</v>
      </c>
      <c r="F9" s="273" t="s">
        <v>12</v>
      </c>
      <c r="G9" s="145">
        <f t="shared" si="0"/>
        <v>0</v>
      </c>
      <c r="M9" s="301">
        <v>50001241</v>
      </c>
      <c r="N9" s="299">
        <f t="shared" ref="N9:N30" si="2">E9</f>
        <v>0</v>
      </c>
      <c r="O9" s="299"/>
      <c r="P9" s="299" t="s">
        <v>143</v>
      </c>
      <c r="Q9" s="299">
        <v>2005</v>
      </c>
      <c r="R9" s="299" t="s">
        <v>144</v>
      </c>
      <c r="S9" s="299" t="s">
        <v>145</v>
      </c>
    </row>
    <row r="10" spans="1:19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OCTUBRE 2020'!$I$7:$J$18,2,FALSE),0)</f>
        <v>810</v>
      </c>
      <c r="F10" s="273" t="s">
        <v>12</v>
      </c>
      <c r="G10" s="145">
        <f t="shared" si="0"/>
        <v>2616.3000000000002</v>
      </c>
      <c r="J10"/>
      <c r="K10"/>
      <c r="M10" s="297">
        <v>50001313</v>
      </c>
      <c r="N10" s="299">
        <f>E10/200</f>
        <v>4.05</v>
      </c>
      <c r="O10" s="299"/>
      <c r="P10" s="299" t="s">
        <v>143</v>
      </c>
      <c r="Q10" s="299">
        <v>2005</v>
      </c>
      <c r="R10" s="299" t="s">
        <v>144</v>
      </c>
      <c r="S10" s="299" t="s">
        <v>145</v>
      </c>
    </row>
    <row r="11" spans="1:19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OCTUBRE 2020'!$I$7:$J$18,2,FALSE),0)</f>
        <v>515</v>
      </c>
      <c r="F11" s="273" t="s">
        <v>12</v>
      </c>
      <c r="G11" s="146">
        <f t="shared" si="0"/>
        <v>947.6</v>
      </c>
      <c r="J11"/>
      <c r="K11"/>
      <c r="L11" s="292"/>
      <c r="M11" s="237">
        <v>50001439</v>
      </c>
      <c r="N11" s="299">
        <f t="shared" si="2"/>
        <v>515</v>
      </c>
      <c r="O11" s="299"/>
      <c r="P11" s="299" t="s">
        <v>143</v>
      </c>
      <c r="Q11" s="299">
        <v>2005</v>
      </c>
      <c r="R11" s="299" t="s">
        <v>144</v>
      </c>
      <c r="S11" s="299" t="s">
        <v>145</v>
      </c>
    </row>
    <row r="12" spans="1:19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OCTUBRE 2020'!$I$7:$J$18,2,FALSE),0)</f>
        <v>1000</v>
      </c>
      <c r="F12" s="273" t="s">
        <v>12</v>
      </c>
      <c r="G12" s="146">
        <f t="shared" si="0"/>
        <v>3180</v>
      </c>
      <c r="J12"/>
      <c r="K12"/>
      <c r="L12" s="292"/>
      <c r="M12" s="237">
        <v>50003065</v>
      </c>
      <c r="N12" s="299">
        <f t="shared" si="2"/>
        <v>1000</v>
      </c>
      <c r="O12" s="299"/>
      <c r="P12" s="299" t="s">
        <v>143</v>
      </c>
      <c r="Q12" s="299">
        <v>2005</v>
      </c>
      <c r="R12" s="299" t="s">
        <v>144</v>
      </c>
      <c r="S12" s="299" t="s">
        <v>145</v>
      </c>
    </row>
    <row r="13" spans="1:19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OCTUBRE 2020'!$I$7:$J$18,2,FALSE),0)</f>
        <v>2900</v>
      </c>
      <c r="F13" s="273" t="s">
        <v>12</v>
      </c>
      <c r="G13" s="146">
        <f t="shared" si="0"/>
        <v>6902</v>
      </c>
      <c r="J13"/>
      <c r="K13"/>
      <c r="L13" s="292"/>
      <c r="M13" s="237">
        <v>50003076</v>
      </c>
      <c r="N13" s="299">
        <f t="shared" si="2"/>
        <v>2900</v>
      </c>
      <c r="O13" s="299"/>
      <c r="P13" s="299" t="s">
        <v>143</v>
      </c>
      <c r="Q13" s="299">
        <v>2005</v>
      </c>
      <c r="R13" s="299" t="s">
        <v>144</v>
      </c>
      <c r="S13" s="299" t="s">
        <v>145</v>
      </c>
    </row>
    <row r="14" spans="1:19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OCTUBRE 2020'!$I$7:$J$18,2,FALSE),0)</f>
        <v>0</v>
      </c>
      <c r="F14" s="273" t="s">
        <v>12</v>
      </c>
      <c r="G14" s="146">
        <f t="shared" si="0"/>
        <v>0</v>
      </c>
      <c r="J14"/>
      <c r="K14"/>
      <c r="L14" s="292"/>
      <c r="M14" s="237">
        <v>50003460</v>
      </c>
      <c r="N14" s="299">
        <f t="shared" si="2"/>
        <v>0</v>
      </c>
      <c r="O14" s="299"/>
      <c r="P14" s="299" t="s">
        <v>143</v>
      </c>
      <c r="Q14" s="299">
        <v>2005</v>
      </c>
      <c r="R14" s="299" t="s">
        <v>144</v>
      </c>
      <c r="S14" s="299" t="s">
        <v>145</v>
      </c>
    </row>
    <row r="15" spans="1:19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OCTUBRE 2020'!$I$7:$J$18,2,FALSE),0)</f>
        <v>1040</v>
      </c>
      <c r="F15" s="272" t="s">
        <v>12</v>
      </c>
      <c r="G15" s="146">
        <f t="shared" si="0"/>
        <v>6219.2000000000007</v>
      </c>
      <c r="J15"/>
      <c r="K15"/>
      <c r="L15" s="292"/>
      <c r="M15" s="237">
        <v>50003499</v>
      </c>
      <c r="N15" s="299">
        <f t="shared" si="2"/>
        <v>1040</v>
      </c>
      <c r="O15" s="299"/>
      <c r="P15" s="299" t="s">
        <v>143</v>
      </c>
      <c r="Q15" s="299">
        <v>2005</v>
      </c>
      <c r="R15" s="299" t="s">
        <v>144</v>
      </c>
      <c r="S15" s="299" t="s">
        <v>145</v>
      </c>
    </row>
    <row r="16" spans="1:19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OCTUBRE 2020'!$I$7:$J$18,2,FALSE),0)</f>
        <v>0</v>
      </c>
      <c r="F16" s="272" t="s">
        <v>12</v>
      </c>
      <c r="G16" s="146">
        <f t="shared" si="0"/>
        <v>0</v>
      </c>
      <c r="J16"/>
      <c r="K16"/>
      <c r="L16" s="292"/>
      <c r="M16" s="299">
        <v>50004826</v>
      </c>
      <c r="N16" s="299">
        <f t="shared" si="2"/>
        <v>0</v>
      </c>
      <c r="O16" s="299"/>
      <c r="P16" s="299" t="s">
        <v>143</v>
      </c>
      <c r="Q16" s="299">
        <v>2005</v>
      </c>
      <c r="R16" s="299" t="s">
        <v>144</v>
      </c>
      <c r="S16" s="299" t="s">
        <v>145</v>
      </c>
    </row>
    <row r="17" spans="1:19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OCTUBRE 2020'!$I$7:$J$18,2,FALSE),0)</f>
        <v>0</v>
      </c>
      <c r="F17" s="272" t="s">
        <v>12</v>
      </c>
      <c r="G17" s="146">
        <f t="shared" si="0"/>
        <v>0</v>
      </c>
      <c r="J17"/>
      <c r="K17"/>
      <c r="L17" s="292"/>
      <c r="M17" s="299">
        <v>50003889</v>
      </c>
      <c r="N17" s="299">
        <f t="shared" si="2"/>
        <v>0</v>
      </c>
      <c r="O17" s="299"/>
      <c r="P17" s="299" t="s">
        <v>143</v>
      </c>
      <c r="Q17" s="299">
        <v>2005</v>
      </c>
      <c r="R17" s="299" t="s">
        <v>144</v>
      </c>
      <c r="S17" s="299" t="s">
        <v>145</v>
      </c>
    </row>
    <row r="18" spans="1:19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OCTUBRE 2020'!$I$7:$J$18,2,FALSE),0)</f>
        <v>2185</v>
      </c>
      <c r="F18" s="272" t="s">
        <v>12</v>
      </c>
      <c r="G18" s="146">
        <f t="shared" si="0"/>
        <v>4697.75</v>
      </c>
      <c r="J18"/>
      <c r="K18"/>
      <c r="L18" s="292"/>
      <c r="M18" s="237">
        <v>50004144</v>
      </c>
      <c r="N18" s="299">
        <f t="shared" si="2"/>
        <v>2185</v>
      </c>
      <c r="O18" s="299"/>
      <c r="P18" s="299" t="s">
        <v>143</v>
      </c>
      <c r="Q18" s="299">
        <v>2005</v>
      </c>
      <c r="R18" s="299" t="s">
        <v>144</v>
      </c>
      <c r="S18" s="299" t="s">
        <v>145</v>
      </c>
    </row>
    <row r="19" spans="1:19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OCTUBRE 2020'!$I$7:$J$18,2,FALSE),0)</f>
        <v>3460</v>
      </c>
      <c r="F19" s="272" t="s">
        <v>12</v>
      </c>
      <c r="G19" s="146">
        <f t="shared" si="0"/>
        <v>8338.6</v>
      </c>
      <c r="J19"/>
      <c r="K19"/>
      <c r="L19" s="292"/>
      <c r="M19" s="237">
        <v>50004171</v>
      </c>
      <c r="N19" s="299">
        <f t="shared" si="2"/>
        <v>3460</v>
      </c>
      <c r="O19" s="299"/>
      <c r="P19" s="299" t="s">
        <v>143</v>
      </c>
      <c r="Q19" s="299">
        <v>2005</v>
      </c>
      <c r="R19" s="299" t="s">
        <v>144</v>
      </c>
      <c r="S19" s="299" t="s">
        <v>145</v>
      </c>
    </row>
    <row r="20" spans="1:19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OCTUBRE 2020'!$I$7:$J$18,2,FALSE),0)</f>
        <v>2515</v>
      </c>
      <c r="F20" s="272" t="s">
        <v>12</v>
      </c>
      <c r="G20" s="146">
        <f t="shared" si="0"/>
        <v>7117.45</v>
      </c>
      <c r="J20"/>
      <c r="K20"/>
      <c r="L20" s="292"/>
      <c r="M20" s="237">
        <v>50004198</v>
      </c>
      <c r="N20" s="299">
        <f t="shared" si="2"/>
        <v>2515</v>
      </c>
      <c r="O20" s="237"/>
      <c r="P20" s="299" t="s">
        <v>143</v>
      </c>
      <c r="Q20" s="299">
        <v>2005</v>
      </c>
      <c r="R20" s="299" t="s">
        <v>144</v>
      </c>
      <c r="S20" s="299" t="s">
        <v>145</v>
      </c>
    </row>
    <row r="21" spans="1:19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OCTUBRE 2020'!$I$7:$J$18,2,FALSE),0)</f>
        <v>0</v>
      </c>
      <c r="F21" s="272" t="s">
        <v>12</v>
      </c>
      <c r="G21" s="146">
        <f t="shared" si="0"/>
        <v>0</v>
      </c>
      <c r="J21"/>
      <c r="K21"/>
      <c r="M21" s="301">
        <v>50004212</v>
      </c>
      <c r="N21" s="299">
        <f t="shared" si="2"/>
        <v>0</v>
      </c>
      <c r="O21" s="237"/>
      <c r="P21" s="299" t="s">
        <v>143</v>
      </c>
      <c r="Q21" s="299">
        <v>2005</v>
      </c>
      <c r="R21" s="299" t="s">
        <v>144</v>
      </c>
      <c r="S21" s="299" t="s">
        <v>145</v>
      </c>
    </row>
    <row r="22" spans="1:19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OCTUBRE 2020'!$I$7:$J$18,2,FALSE),0)</f>
        <v>0</v>
      </c>
      <c r="F22" s="272" t="s">
        <v>12</v>
      </c>
      <c r="G22" s="146">
        <f t="shared" si="0"/>
        <v>0</v>
      </c>
      <c r="J22"/>
      <c r="K22"/>
      <c r="M22" s="299">
        <v>50004370</v>
      </c>
      <c r="N22" s="299">
        <f t="shared" si="2"/>
        <v>0</v>
      </c>
      <c r="O22" s="237"/>
      <c r="P22" s="299" t="s">
        <v>143</v>
      </c>
      <c r="Q22" s="299">
        <v>2005</v>
      </c>
      <c r="R22" s="299" t="s">
        <v>144</v>
      </c>
      <c r="S22" s="299" t="s">
        <v>145</v>
      </c>
    </row>
    <row r="23" spans="1:19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OCTUBRE 2020'!$I$7:$J$18,2,FALSE),0)</f>
        <v>0</v>
      </c>
      <c r="F23" s="272" t="s">
        <v>12</v>
      </c>
      <c r="G23" s="146">
        <f t="shared" si="0"/>
        <v>0</v>
      </c>
      <c r="J23"/>
      <c r="K23"/>
      <c r="M23" s="301">
        <v>50004563</v>
      </c>
      <c r="N23" s="299">
        <f t="shared" si="2"/>
        <v>0</v>
      </c>
      <c r="O23" s="237"/>
      <c r="P23" s="299" t="s">
        <v>143</v>
      </c>
      <c r="Q23" s="299">
        <v>2005</v>
      </c>
      <c r="R23" s="299" t="s">
        <v>144</v>
      </c>
      <c r="S23" s="299" t="s">
        <v>145</v>
      </c>
    </row>
    <row r="24" spans="1:19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OCTUBRE 2020'!$I$7:$J$18,2,FALSE),0)</f>
        <v>460</v>
      </c>
      <c r="F24" s="272" t="s">
        <v>12</v>
      </c>
      <c r="G24" s="146">
        <f t="shared" si="0"/>
        <v>2019.3999999999999</v>
      </c>
      <c r="J24"/>
      <c r="K24"/>
      <c r="M24" s="237">
        <v>50006226</v>
      </c>
      <c r="N24" s="299">
        <f t="shared" si="2"/>
        <v>460</v>
      </c>
      <c r="O24" s="237"/>
      <c r="P24" s="299" t="s">
        <v>143</v>
      </c>
      <c r="Q24" s="299">
        <v>2005</v>
      </c>
      <c r="R24" s="299" t="s">
        <v>144</v>
      </c>
      <c r="S24" s="299" t="s">
        <v>145</v>
      </c>
    </row>
    <row r="25" spans="1:19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OCTUBRE 2020'!$I$7:$J$18,2,FALSE),0)</f>
        <v>0</v>
      </c>
      <c r="F25" s="272" t="s">
        <v>12</v>
      </c>
      <c r="G25" s="146">
        <f t="shared" si="0"/>
        <v>0</v>
      </c>
      <c r="J25"/>
      <c r="K25"/>
      <c r="M25" s="237">
        <v>50006423</v>
      </c>
      <c r="N25" s="299">
        <f t="shared" si="2"/>
        <v>0</v>
      </c>
      <c r="O25" s="237"/>
      <c r="P25" s="299" t="s">
        <v>143</v>
      </c>
      <c r="Q25" s="299">
        <v>2005</v>
      </c>
      <c r="R25" s="299" t="s">
        <v>144</v>
      </c>
      <c r="S25" s="299" t="s">
        <v>145</v>
      </c>
    </row>
    <row r="26" spans="1:19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OCTUBRE 2020'!$I$7:$J$18,2,FALSE),0)</f>
        <v>0</v>
      </c>
      <c r="F26" s="272" t="s">
        <v>12</v>
      </c>
      <c r="G26" s="146">
        <f t="shared" si="0"/>
        <v>0</v>
      </c>
      <c r="M26" s="237">
        <v>50006661</v>
      </c>
      <c r="N26" s="299">
        <f t="shared" si="2"/>
        <v>0</v>
      </c>
      <c r="O26" s="237"/>
      <c r="P26" s="299" t="s">
        <v>143</v>
      </c>
      <c r="Q26" s="299">
        <v>2005</v>
      </c>
      <c r="R26" s="299" t="s">
        <v>144</v>
      </c>
      <c r="S26" s="299" t="s">
        <v>145</v>
      </c>
    </row>
    <row r="27" spans="1:19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OCTUBRE 2020'!$I$7:$J$18,2,FALSE),0)</f>
        <v>0</v>
      </c>
      <c r="F27" s="267" t="s">
        <v>12</v>
      </c>
      <c r="G27" s="153">
        <f t="shared" si="0"/>
        <v>0</v>
      </c>
      <c r="M27" s="299">
        <v>50006700</v>
      </c>
      <c r="N27" s="299">
        <f t="shared" si="2"/>
        <v>0</v>
      </c>
      <c r="O27" s="237"/>
      <c r="P27" s="299" t="s">
        <v>143</v>
      </c>
      <c r="Q27" s="299">
        <v>2005</v>
      </c>
      <c r="R27" s="299" t="s">
        <v>144</v>
      </c>
      <c r="S27" s="299" t="s">
        <v>145</v>
      </c>
    </row>
    <row r="28" spans="1:19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OCTUBRE 2020'!$I$7:$J$18,2,FALSE),0)</f>
        <v>0</v>
      </c>
      <c r="F28" s="307" t="s">
        <v>12</v>
      </c>
      <c r="G28" s="308">
        <f t="shared" si="0"/>
        <v>0</v>
      </c>
      <c r="M28" s="237">
        <v>50003895</v>
      </c>
      <c r="N28" s="299">
        <f t="shared" si="2"/>
        <v>0</v>
      </c>
      <c r="O28" s="237"/>
      <c r="P28" s="299" t="s">
        <v>143</v>
      </c>
      <c r="Q28" s="299">
        <v>2005</v>
      </c>
      <c r="R28" s="299" t="s">
        <v>144</v>
      </c>
      <c r="S28" s="299" t="s">
        <v>145</v>
      </c>
    </row>
    <row r="29" spans="1:19" s="200" customFormat="1" ht="24.95" customHeight="1" x14ac:dyDescent="0.2">
      <c r="A29" s="294" t="s">
        <v>149</v>
      </c>
      <c r="B29" s="205">
        <v>21</v>
      </c>
      <c r="C29" s="311" t="s">
        <v>152</v>
      </c>
      <c r="D29" s="312">
        <f t="shared" si="1"/>
        <v>5.53</v>
      </c>
      <c r="E29" s="273">
        <f>IFERROR(VLOOKUP(A29,'Control-UTE OCTUBRE 2020'!$I$7:$J$18,2,FALSE),0)</f>
        <v>2210</v>
      </c>
      <c r="F29" s="313" t="s">
        <v>12</v>
      </c>
      <c r="G29" s="314">
        <f t="shared" si="0"/>
        <v>12221.300000000001</v>
      </c>
      <c r="M29" s="199">
        <v>50007459</v>
      </c>
      <c r="N29" s="299">
        <f t="shared" si="2"/>
        <v>2210</v>
      </c>
      <c r="O29" s="237"/>
      <c r="P29" s="299" t="s">
        <v>143</v>
      </c>
      <c r="Q29" s="299">
        <v>2005</v>
      </c>
      <c r="R29" s="299" t="s">
        <v>144</v>
      </c>
      <c r="S29" s="299" t="s">
        <v>145</v>
      </c>
    </row>
    <row r="30" spans="1:19" s="200" customFormat="1" ht="24.95" customHeight="1" x14ac:dyDescent="0.2">
      <c r="A30" s="294" t="s">
        <v>166</v>
      </c>
      <c r="B30" s="205">
        <v>22</v>
      </c>
      <c r="C30" s="264" t="s">
        <v>167</v>
      </c>
      <c r="D30" s="315">
        <f t="shared" si="1"/>
        <v>6.26</v>
      </c>
      <c r="E30" s="273">
        <f>IFERROR(VLOOKUP(A30,'Control-UTE OCTUBRE 2020'!$I$7:$J$18,2,FALSE),0)</f>
        <v>350</v>
      </c>
      <c r="F30" s="263" t="s">
        <v>12</v>
      </c>
      <c r="G30" s="157">
        <f>+D30*E30</f>
        <v>2191</v>
      </c>
      <c r="M30" s="199">
        <v>50004055</v>
      </c>
      <c r="N30" s="299">
        <f t="shared" si="2"/>
        <v>350</v>
      </c>
      <c r="O30" s="237"/>
      <c r="P30" s="299" t="s">
        <v>143</v>
      </c>
      <c r="Q30" s="299">
        <v>2005</v>
      </c>
      <c r="R30" s="299" t="s">
        <v>144</v>
      </c>
      <c r="S30" s="299" t="s">
        <v>145</v>
      </c>
    </row>
    <row r="31" spans="1:19" ht="30" customHeight="1" x14ac:dyDescent="0.2">
      <c r="B31" s="202"/>
      <c r="C31" s="257"/>
      <c r="D31" s="525" t="s">
        <v>11</v>
      </c>
      <c r="E31" s="525"/>
      <c r="F31" s="525"/>
      <c r="G31" s="49">
        <f>SUM(G8:G30)</f>
        <v>58134.200000000004</v>
      </c>
      <c r="I31" s="321"/>
      <c r="J31" s="321" t="s">
        <v>180</v>
      </c>
      <c r="P31" s="297"/>
      <c r="Q31" s="297"/>
      <c r="R31" s="297"/>
      <c r="S31" s="297"/>
    </row>
    <row r="32" spans="1:19" ht="30" customHeight="1" x14ac:dyDescent="0.2">
      <c r="B32" s="202"/>
      <c r="C32" s="257"/>
      <c r="D32" s="201"/>
      <c r="E32" s="163"/>
      <c r="F32" s="201"/>
      <c r="G32" s="164"/>
      <c r="J32" s="199" t="str">
        <f>B5</f>
        <v>Período OCTUBRE 2020</v>
      </c>
      <c r="P32" s="297"/>
      <c r="Q32" s="297"/>
      <c r="R32" s="297"/>
      <c r="S32" s="297"/>
    </row>
    <row r="33" spans="1:19" ht="30" customHeight="1" x14ac:dyDescent="0.2">
      <c r="B33" s="255"/>
      <c r="C33" s="254" t="s">
        <v>18</v>
      </c>
      <c r="D33" s="256">
        <v>1942</v>
      </c>
      <c r="E33" s="167">
        <v>1</v>
      </c>
      <c r="F33" s="205" t="s">
        <v>10</v>
      </c>
      <c r="G33" s="81">
        <f>(D33*E33)</f>
        <v>1942</v>
      </c>
      <c r="M33" s="200">
        <v>20002585</v>
      </c>
      <c r="N33" s="200">
        <v>1</v>
      </c>
      <c r="O33" s="200"/>
      <c r="P33" s="63" t="s">
        <v>143</v>
      </c>
      <c r="Q33" s="63">
        <v>2005</v>
      </c>
      <c r="R33" s="63" t="s">
        <v>144</v>
      </c>
      <c r="S33" s="63" t="s">
        <v>145</v>
      </c>
    </row>
    <row r="34" spans="1:19" ht="30" customHeight="1" x14ac:dyDescent="0.2">
      <c r="B34" s="255"/>
      <c r="C34" s="254" t="s">
        <v>64</v>
      </c>
      <c r="D34" s="253">
        <v>339792.18</v>
      </c>
      <c r="E34" s="167">
        <v>1</v>
      </c>
      <c r="F34" s="205" t="s">
        <v>10</v>
      </c>
      <c r="G34" s="252">
        <f>D34*E34</f>
        <v>339792.18</v>
      </c>
      <c r="M34" s="200">
        <v>20002374</v>
      </c>
      <c r="N34" s="200">
        <v>1</v>
      </c>
      <c r="O34" s="200"/>
      <c r="P34" s="63" t="s">
        <v>143</v>
      </c>
      <c r="Q34" s="63">
        <v>2005</v>
      </c>
      <c r="R34" s="63" t="s">
        <v>144</v>
      </c>
      <c r="S34" s="63" t="s">
        <v>145</v>
      </c>
    </row>
    <row r="35" spans="1:19" s="237" customFormat="1" ht="30" customHeight="1" x14ac:dyDescent="0.25">
      <c r="A35" s="199"/>
      <c r="B35" s="251"/>
      <c r="C35" s="250"/>
      <c r="D35" s="249"/>
      <c r="E35" s="12"/>
      <c r="F35" s="249"/>
      <c r="G35" s="13"/>
      <c r="M35" s="199"/>
      <c r="N35" s="199"/>
      <c r="O35" s="199"/>
      <c r="P35" s="199"/>
      <c r="Q35" s="199"/>
    </row>
    <row r="36" spans="1:19" s="237" customFormat="1" ht="30" customHeight="1" x14ac:dyDescent="0.2">
      <c r="A36" s="199"/>
      <c r="B36" s="524" t="s">
        <v>14</v>
      </c>
      <c r="C36" s="524"/>
      <c r="D36" s="524"/>
      <c r="E36" s="524"/>
      <c r="F36" s="205" t="s">
        <v>8</v>
      </c>
      <c r="G36" s="316">
        <f>G33+G31</f>
        <v>60076.200000000004</v>
      </c>
      <c r="M36" s="199"/>
      <c r="N36" s="199"/>
      <c r="O36" s="199"/>
      <c r="P36" s="199"/>
      <c r="Q36" s="199"/>
    </row>
    <row r="37" spans="1:19" s="237" customFormat="1" ht="30" customHeight="1" x14ac:dyDescent="0.2">
      <c r="A37" s="199"/>
      <c r="B37" s="524" t="s">
        <v>15</v>
      </c>
      <c r="C37" s="524"/>
      <c r="D37" s="524"/>
      <c r="E37" s="524"/>
      <c r="F37" s="317" t="s">
        <v>9</v>
      </c>
      <c r="G37" s="318">
        <f>G34</f>
        <v>339792.18</v>
      </c>
      <c r="I37" s="319"/>
      <c r="M37" s="199"/>
      <c r="N37" s="199"/>
      <c r="O37" s="199"/>
      <c r="P37" s="199"/>
      <c r="Q37" s="199"/>
    </row>
    <row r="38" spans="1:19" s="237" customFormat="1" ht="30" customHeight="1" x14ac:dyDescent="0.2">
      <c r="B38" s="508" t="s">
        <v>174</v>
      </c>
      <c r="C38" s="508"/>
      <c r="D38" s="508"/>
      <c r="E38" s="508"/>
      <c r="F38" s="247" t="s">
        <v>8</v>
      </c>
      <c r="G38" s="246">
        <f>G36*0.97</f>
        <v>58273.914000000004</v>
      </c>
      <c r="I38" s="244"/>
      <c r="M38" s="199"/>
      <c r="N38" s="199"/>
      <c r="O38" s="199"/>
      <c r="P38" s="199"/>
      <c r="Q38" s="199"/>
    </row>
    <row r="39" spans="1:19" ht="30" customHeight="1" x14ac:dyDescent="0.2">
      <c r="A39" s="237"/>
      <c r="B39" s="508" t="s">
        <v>175</v>
      </c>
      <c r="C39" s="508"/>
      <c r="D39" s="508"/>
      <c r="E39" s="508"/>
      <c r="F39" s="243" t="s">
        <v>9</v>
      </c>
      <c r="G39" s="242">
        <f>G37*0.97</f>
        <v>329598.41459999996</v>
      </c>
    </row>
    <row r="40" spans="1:19" ht="24.95" customHeight="1" x14ac:dyDescent="0.2">
      <c r="B40" s="241"/>
      <c r="C40" s="240"/>
      <c r="D40" s="240"/>
      <c r="E40" s="240"/>
      <c r="F40" s="239"/>
      <c r="G40" s="238"/>
      <c r="N40" s="200"/>
    </row>
    <row r="41" spans="1:19" ht="24.95" customHeight="1" x14ac:dyDescent="0.2">
      <c r="B41" s="234"/>
      <c r="C41" s="237"/>
      <c r="D41" s="237"/>
      <c r="E41" s="237"/>
      <c r="G41" s="236"/>
    </row>
    <row r="42" spans="1:19" ht="24.95" customHeight="1" x14ac:dyDescent="0.2">
      <c r="B42" s="234"/>
      <c r="C42" s="237"/>
      <c r="D42" s="237"/>
      <c r="E42" s="237"/>
      <c r="G42" s="236"/>
    </row>
    <row r="43" spans="1:19" ht="24.95" customHeight="1" x14ac:dyDescent="0.2">
      <c r="B43" s="234"/>
      <c r="C43" s="237"/>
      <c r="D43" s="237"/>
      <c r="E43" s="237"/>
      <c r="G43" s="236"/>
      <c r="S43" s="309"/>
    </row>
    <row r="44" spans="1:19" ht="24.95" customHeight="1" x14ac:dyDescent="0.2">
      <c r="B44" s="234"/>
      <c r="C44" s="237"/>
      <c r="D44" s="237"/>
      <c r="E44" s="237"/>
      <c r="G44" s="236"/>
      <c r="S44" s="309"/>
    </row>
    <row r="45" spans="1:19" ht="24.95" customHeight="1" x14ac:dyDescent="0.2">
      <c r="B45" s="234"/>
      <c r="D45" s="225"/>
      <c r="E45" s="225"/>
      <c r="F45" s="225"/>
      <c r="G45" s="235"/>
    </row>
    <row r="46" spans="1:19" ht="24.95" customHeight="1" x14ac:dyDescent="0.2">
      <c r="B46" s="234"/>
      <c r="D46" s="225"/>
      <c r="F46" s="225"/>
      <c r="G46" s="235"/>
      <c r="S46" s="309"/>
    </row>
    <row r="47" spans="1:19" ht="15" customHeight="1" x14ac:dyDescent="0.2">
      <c r="B47" s="234"/>
      <c r="C47" s="233" t="s">
        <v>16</v>
      </c>
      <c r="D47" s="232"/>
      <c r="E47" s="509" t="s">
        <v>17</v>
      </c>
      <c r="F47" s="509"/>
      <c r="G47" s="510"/>
      <c r="H47" s="231"/>
      <c r="S47" s="309"/>
    </row>
    <row r="48" spans="1:19" ht="15.75" x14ac:dyDescent="0.25">
      <c r="B48" s="230"/>
      <c r="C48" s="229" t="s">
        <v>69</v>
      </c>
      <c r="D48" s="228"/>
      <c r="E48" s="227" t="s">
        <v>13</v>
      </c>
      <c r="F48" s="227"/>
      <c r="G48" s="226"/>
      <c r="H48" s="225"/>
      <c r="S48" s="309"/>
    </row>
    <row r="49" spans="2:19" x14ac:dyDescent="0.2">
      <c r="B49" s="224"/>
      <c r="C49" s="223"/>
      <c r="D49" s="223"/>
      <c r="E49" s="222"/>
      <c r="F49" s="222"/>
      <c r="G49" s="221"/>
      <c r="S49" s="309"/>
    </row>
    <row r="50" spans="2:19" ht="21.95" customHeight="1" x14ac:dyDescent="0.2"/>
    <row r="51" spans="2:19" ht="21.95" customHeight="1" x14ac:dyDescent="0.2">
      <c r="S51" s="309"/>
    </row>
    <row r="52" spans="2:19" ht="21.95" customHeight="1" x14ac:dyDescent="0.2"/>
    <row r="53" spans="2:19" ht="7.5" customHeight="1" x14ac:dyDescent="0.2"/>
    <row r="57" spans="2:19" ht="21.95" customHeight="1" x14ac:dyDescent="0.2"/>
    <row r="58" spans="2:19" ht="21.95" customHeight="1" x14ac:dyDescent="0.2"/>
    <row r="59" spans="2:19" ht="21.95" customHeight="1" x14ac:dyDescent="0.2"/>
    <row r="60" spans="2:19" ht="21.95" customHeight="1" x14ac:dyDescent="0.2"/>
    <row r="61" spans="2:19" ht="21.95" customHeight="1" x14ac:dyDescent="0.2"/>
    <row r="62" spans="2:19" ht="23.25" customHeight="1" x14ac:dyDescent="0.2"/>
    <row r="64" spans="2:19" ht="21.95" customHeight="1" x14ac:dyDescent="0.2"/>
    <row r="65" spans="1:2" ht="21.9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7.5" customHeight="1" x14ac:dyDescent="0.2"/>
    <row r="70" spans="1:2" ht="18" customHeight="1" x14ac:dyDescent="0.2"/>
    <row r="71" spans="1:2" ht="18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>
      <c r="A75" s="199" t="s">
        <v>46</v>
      </c>
      <c r="B75" s="199">
        <v>2.76</v>
      </c>
    </row>
    <row r="76" spans="1:2" x14ac:dyDescent="0.2">
      <c r="A76" s="199" t="s">
        <v>47</v>
      </c>
      <c r="B76" s="199">
        <v>2</v>
      </c>
    </row>
    <row r="77" spans="1:2" x14ac:dyDescent="0.2">
      <c r="A77" s="199" t="s">
        <v>49</v>
      </c>
      <c r="B77" s="199">
        <v>3.23</v>
      </c>
    </row>
    <row r="78" spans="1:2" x14ac:dyDescent="0.2">
      <c r="A78" s="199" t="s">
        <v>48</v>
      </c>
      <c r="B78" s="199">
        <v>1.84</v>
      </c>
    </row>
    <row r="79" spans="1:2" x14ac:dyDescent="0.2">
      <c r="A79" s="199" t="s">
        <v>50</v>
      </c>
      <c r="B79" s="199">
        <v>3.18</v>
      </c>
    </row>
    <row r="80" spans="1:2" x14ac:dyDescent="0.2">
      <c r="A80" s="199" t="s">
        <v>51</v>
      </c>
      <c r="B80" s="199">
        <v>2.38</v>
      </c>
    </row>
    <row r="81" spans="1:2" x14ac:dyDescent="0.2">
      <c r="A81" s="199" t="s">
        <v>52</v>
      </c>
      <c r="B81" s="199">
        <v>5.45</v>
      </c>
    </row>
    <row r="82" spans="1:2" x14ac:dyDescent="0.2">
      <c r="A82" s="199" t="s">
        <v>53</v>
      </c>
      <c r="B82" s="199">
        <v>5.98</v>
      </c>
    </row>
    <row r="83" spans="1:2" x14ac:dyDescent="0.2">
      <c r="A83" s="199" t="s">
        <v>73</v>
      </c>
      <c r="B83" s="199">
        <v>2.2000000000000002</v>
      </c>
    </row>
    <row r="84" spans="1:2" x14ac:dyDescent="0.2">
      <c r="A84" s="199" t="s">
        <v>54</v>
      </c>
      <c r="B84" s="199">
        <v>4.7</v>
      </c>
    </row>
    <row r="85" spans="1:2" x14ac:dyDescent="0.2">
      <c r="A85" s="199" t="s">
        <v>101</v>
      </c>
      <c r="B85" s="199">
        <v>4.4000000000000004</v>
      </c>
    </row>
    <row r="86" spans="1:2" x14ac:dyDescent="0.2">
      <c r="A86" s="199" t="s">
        <v>55</v>
      </c>
      <c r="B86" s="199">
        <v>2.15</v>
      </c>
    </row>
    <row r="87" spans="1:2" x14ac:dyDescent="0.2">
      <c r="A87" s="199" t="s">
        <v>56</v>
      </c>
      <c r="B87" s="199">
        <v>2.41</v>
      </c>
    </row>
    <row r="88" spans="1:2" x14ac:dyDescent="0.2">
      <c r="A88" s="199" t="s">
        <v>57</v>
      </c>
      <c r="B88" s="199">
        <v>2.83</v>
      </c>
    </row>
    <row r="89" spans="1:2" x14ac:dyDescent="0.2">
      <c r="A89" s="199" t="s">
        <v>58</v>
      </c>
      <c r="B89" s="199">
        <v>3.46</v>
      </c>
    </row>
    <row r="90" spans="1:2" x14ac:dyDescent="0.2">
      <c r="A90" s="199" t="s">
        <v>59</v>
      </c>
      <c r="B90" s="199">
        <v>2.15</v>
      </c>
    </row>
    <row r="91" spans="1:2" x14ac:dyDescent="0.2">
      <c r="A91" s="199" t="s">
        <v>60</v>
      </c>
      <c r="B91" s="199">
        <v>4.3899999999999997</v>
      </c>
    </row>
    <row r="92" spans="1:2" x14ac:dyDescent="0.2">
      <c r="A92" s="199" t="s">
        <v>61</v>
      </c>
      <c r="B92" s="199">
        <v>3.9</v>
      </c>
    </row>
    <row r="93" spans="1:2" x14ac:dyDescent="0.2">
      <c r="A93" s="199" t="s">
        <v>62</v>
      </c>
      <c r="B93" s="199">
        <v>1.18</v>
      </c>
    </row>
    <row r="94" spans="1:2" x14ac:dyDescent="0.2">
      <c r="A94" s="199" t="s">
        <v>72</v>
      </c>
      <c r="B94" s="199">
        <v>4.5</v>
      </c>
    </row>
    <row r="95" spans="1:2" x14ac:dyDescent="0.2">
      <c r="A95" s="199" t="s">
        <v>77</v>
      </c>
      <c r="B95" s="199">
        <v>6.49</v>
      </c>
    </row>
    <row r="96" spans="1:2" x14ac:dyDescent="0.2">
      <c r="A96" s="199" t="s">
        <v>152</v>
      </c>
      <c r="B96" s="199">
        <v>5.53</v>
      </c>
    </row>
    <row r="97" spans="1:2" x14ac:dyDescent="0.2">
      <c r="A97" s="199" t="s">
        <v>167</v>
      </c>
      <c r="B97" s="199">
        <v>6.26</v>
      </c>
    </row>
  </sheetData>
  <autoFilter ref="A7:S31" xr:uid="{00000000-0009-0000-0000-000022000000}">
    <filterColumn colId="4">
      <filters blank="1">
        <filter val="1000"/>
        <filter val="1040"/>
        <filter val="2185"/>
        <filter val="2210"/>
        <filter val="2515"/>
        <filter val="2900"/>
        <filter val="3460"/>
        <filter val="350"/>
        <filter val="460"/>
        <filter val="515"/>
        <filter val="610"/>
        <filter val="810"/>
      </filters>
    </filterColumn>
  </autoFilter>
  <mergeCells count="10">
    <mergeCell ref="B37:E37"/>
    <mergeCell ref="B38:E38"/>
    <mergeCell ref="B39:E39"/>
    <mergeCell ref="E47:G47"/>
    <mergeCell ref="B2:G2"/>
    <mergeCell ref="B3:G3"/>
    <mergeCell ref="B4:G4"/>
    <mergeCell ref="B5:G5"/>
    <mergeCell ref="D31:F31"/>
    <mergeCell ref="B36:E3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1" orientation="portrait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>
    <pageSetUpPr fitToPage="1"/>
  </sheetPr>
  <dimension ref="A1:AD75"/>
  <sheetViews>
    <sheetView topLeftCell="A5" zoomScale="98" zoomScaleNormal="98" workbookViewId="0">
      <selection activeCell="H29" sqref="H2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80018367</v>
      </c>
      <c r="C4" s="211">
        <v>44102</v>
      </c>
      <c r="D4" s="210" t="s">
        <v>149</v>
      </c>
      <c r="E4" s="210">
        <v>1105</v>
      </c>
      <c r="F4" s="211" t="s">
        <v>203</v>
      </c>
      <c r="G4" s="200"/>
      <c r="H4" s="200"/>
    </row>
    <row r="5" spans="2:30" x14ac:dyDescent="0.2">
      <c r="B5" s="210">
        <v>80018367</v>
      </c>
      <c r="C5" s="211">
        <v>44102</v>
      </c>
      <c r="D5" s="210" t="s">
        <v>33</v>
      </c>
      <c r="E5" s="210">
        <v>1900</v>
      </c>
      <c r="F5" s="211" t="s">
        <v>203</v>
      </c>
      <c r="G5" s="200"/>
      <c r="H5" s="200"/>
    </row>
    <row r="6" spans="2:30" x14ac:dyDescent="0.2">
      <c r="B6" s="210">
        <v>80018367</v>
      </c>
      <c r="C6" s="211">
        <v>44102</v>
      </c>
      <c r="D6" s="210" t="s">
        <v>37</v>
      </c>
      <c r="E6" s="210">
        <v>1750</v>
      </c>
      <c r="F6" s="211" t="s">
        <v>203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80018367</v>
      </c>
      <c r="C7" s="211">
        <v>44102</v>
      </c>
      <c r="D7" s="210" t="s">
        <v>39</v>
      </c>
      <c r="E7" s="210">
        <v>1000</v>
      </c>
      <c r="F7" s="211" t="s">
        <v>203</v>
      </c>
      <c r="G7" s="200"/>
      <c r="H7" s="200"/>
      <c r="I7" s="76" t="s">
        <v>29</v>
      </c>
      <c r="J7" s="76">
        <v>610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80018367</v>
      </c>
      <c r="C8" s="211">
        <v>44102</v>
      </c>
      <c r="D8" s="210" t="s">
        <v>166</v>
      </c>
      <c r="E8" s="210">
        <v>170</v>
      </c>
      <c r="F8" s="211" t="s">
        <v>203</v>
      </c>
      <c r="I8" s="76" t="s">
        <v>28</v>
      </c>
      <c r="J8" s="76">
        <v>810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80018367</v>
      </c>
      <c r="C9" s="211">
        <v>44102</v>
      </c>
      <c r="D9" s="210" t="s">
        <v>35</v>
      </c>
      <c r="E9" s="210">
        <v>260</v>
      </c>
      <c r="F9" s="211" t="s">
        <v>203</v>
      </c>
      <c r="I9" s="76" t="s">
        <v>31</v>
      </c>
      <c r="J9" s="76">
        <v>515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80018367</v>
      </c>
      <c r="C10" s="211">
        <v>44102</v>
      </c>
      <c r="D10" s="302" t="s">
        <v>28</v>
      </c>
      <c r="E10" s="210">
        <v>260</v>
      </c>
      <c r="F10" s="211" t="s">
        <v>203</v>
      </c>
      <c r="I10" s="76" t="s">
        <v>32</v>
      </c>
      <c r="J10" s="76">
        <v>1000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80018367</v>
      </c>
      <c r="C11" s="211">
        <v>44102</v>
      </c>
      <c r="D11" s="210" t="s">
        <v>31</v>
      </c>
      <c r="E11" s="210">
        <v>165</v>
      </c>
      <c r="F11" s="211" t="s">
        <v>203</v>
      </c>
      <c r="H11" s="208"/>
      <c r="I11" s="76" t="s">
        <v>33</v>
      </c>
      <c r="J11" s="76">
        <v>2900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0">
        <v>80018367</v>
      </c>
      <c r="C12" s="211">
        <v>44102</v>
      </c>
      <c r="D12" s="210" t="s">
        <v>38</v>
      </c>
      <c r="E12" s="210">
        <v>1000</v>
      </c>
      <c r="F12" s="211" t="s">
        <v>203</v>
      </c>
      <c r="I12" s="76" t="s">
        <v>35</v>
      </c>
      <c r="J12" s="76">
        <v>1040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80018801</v>
      </c>
      <c r="C13" s="216">
        <v>44110</v>
      </c>
      <c r="D13" s="215" t="s">
        <v>29</v>
      </c>
      <c r="E13" s="215">
        <v>370</v>
      </c>
      <c r="F13" s="215" t="s">
        <v>204</v>
      </c>
      <c r="I13" s="76" t="s">
        <v>149</v>
      </c>
      <c r="J13" s="76">
        <v>2210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80018801</v>
      </c>
      <c r="C14" s="216">
        <v>44110</v>
      </c>
      <c r="D14" s="215" t="s">
        <v>28</v>
      </c>
      <c r="E14" s="215">
        <v>250</v>
      </c>
      <c r="F14" s="215" t="s">
        <v>204</v>
      </c>
      <c r="I14" s="76" t="s">
        <v>166</v>
      </c>
      <c r="J14" s="76">
        <v>350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80018801</v>
      </c>
      <c r="C15" s="216">
        <v>44110</v>
      </c>
      <c r="D15" s="215" t="s">
        <v>35</v>
      </c>
      <c r="E15" s="215">
        <v>260</v>
      </c>
      <c r="F15" s="215" t="s">
        <v>204</v>
      </c>
      <c r="I15" s="76" t="s">
        <v>37</v>
      </c>
      <c r="J15" s="76">
        <v>2185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80018801</v>
      </c>
      <c r="C16" s="216">
        <v>44110</v>
      </c>
      <c r="D16" s="215" t="s">
        <v>149</v>
      </c>
      <c r="E16" s="215">
        <v>260</v>
      </c>
      <c r="F16" s="215" t="s">
        <v>204</v>
      </c>
      <c r="I16" s="76" t="s">
        <v>38</v>
      </c>
      <c r="J16" s="76">
        <v>3460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80018801</v>
      </c>
      <c r="C17" s="216">
        <v>44110</v>
      </c>
      <c r="D17" s="215" t="s">
        <v>42</v>
      </c>
      <c r="E17" s="215">
        <v>150</v>
      </c>
      <c r="F17" s="215" t="s">
        <v>204</v>
      </c>
      <c r="I17" s="76" t="s">
        <v>39</v>
      </c>
      <c r="J17" s="76">
        <v>2515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80018987</v>
      </c>
      <c r="C18" s="211">
        <v>44118</v>
      </c>
      <c r="D18" s="210" t="s">
        <v>42</v>
      </c>
      <c r="E18" s="210">
        <v>310</v>
      </c>
      <c r="F18" s="210" t="s">
        <v>206</v>
      </c>
      <c r="I18" s="76" t="s">
        <v>42</v>
      </c>
      <c r="J18" s="76">
        <v>460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80018987</v>
      </c>
      <c r="C19" s="211">
        <v>44118</v>
      </c>
      <c r="D19" s="210" t="s">
        <v>32</v>
      </c>
      <c r="E19" s="210">
        <v>1000</v>
      </c>
      <c r="F19" s="210" t="s">
        <v>206</v>
      </c>
      <c r="I19" s="76" t="s">
        <v>24</v>
      </c>
      <c r="J19" s="76">
        <v>18055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80018987</v>
      </c>
      <c r="C20" s="211">
        <v>44118</v>
      </c>
      <c r="D20" s="210" t="s">
        <v>149</v>
      </c>
      <c r="E20" s="210">
        <v>585</v>
      </c>
      <c r="F20" s="210" t="s">
        <v>206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80018987</v>
      </c>
      <c r="C21" s="211">
        <v>44118</v>
      </c>
      <c r="D21" s="210" t="s">
        <v>31</v>
      </c>
      <c r="E21" s="210">
        <v>350</v>
      </c>
      <c r="F21" s="210" t="s">
        <v>206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80018987</v>
      </c>
      <c r="C22" s="211">
        <v>44118</v>
      </c>
      <c r="D22" s="210" t="s">
        <v>37</v>
      </c>
      <c r="E22" s="210">
        <v>120</v>
      </c>
      <c r="F22" s="210" t="s">
        <v>206</v>
      </c>
      <c r="H22" s="208"/>
      <c r="I22"/>
      <c r="J22" s="199"/>
    </row>
    <row r="23" spans="1:29" x14ac:dyDescent="0.2">
      <c r="B23" s="210">
        <v>80018987</v>
      </c>
      <c r="C23" s="211">
        <v>44118</v>
      </c>
      <c r="D23" s="210" t="s">
        <v>38</v>
      </c>
      <c r="E23" s="210">
        <v>1000</v>
      </c>
      <c r="F23" s="210" t="s">
        <v>206</v>
      </c>
      <c r="I23"/>
      <c r="J23" s="199"/>
    </row>
    <row r="24" spans="1:29" x14ac:dyDescent="0.2">
      <c r="B24" s="210">
        <v>80018987</v>
      </c>
      <c r="C24" s="211">
        <v>44118</v>
      </c>
      <c r="D24" s="210" t="s">
        <v>166</v>
      </c>
      <c r="E24" s="210">
        <v>180</v>
      </c>
      <c r="F24" s="210" t="s">
        <v>206</v>
      </c>
      <c r="I24"/>
    </row>
    <row r="25" spans="1:29" x14ac:dyDescent="0.2">
      <c r="B25" s="210">
        <v>80018987</v>
      </c>
      <c r="C25" s="211">
        <v>44118</v>
      </c>
      <c r="D25" s="210" t="s">
        <v>35</v>
      </c>
      <c r="E25" s="210">
        <v>300</v>
      </c>
      <c r="F25" s="210" t="s">
        <v>206</v>
      </c>
      <c r="I25"/>
    </row>
    <row r="26" spans="1:29" x14ac:dyDescent="0.2">
      <c r="B26" s="210">
        <v>80018987</v>
      </c>
      <c r="C26" s="211">
        <v>44118</v>
      </c>
      <c r="D26" s="210" t="s">
        <v>28</v>
      </c>
      <c r="E26" s="210">
        <v>100</v>
      </c>
      <c r="F26" s="210" t="s">
        <v>206</v>
      </c>
      <c r="I26"/>
    </row>
    <row r="27" spans="1:29" x14ac:dyDescent="0.2">
      <c r="B27" s="210">
        <v>80018987</v>
      </c>
      <c r="C27" s="211">
        <v>44118</v>
      </c>
      <c r="D27" s="210" t="s">
        <v>39</v>
      </c>
      <c r="E27" s="210">
        <v>500</v>
      </c>
      <c r="F27" s="210" t="s">
        <v>206</v>
      </c>
      <c r="I27"/>
    </row>
    <row r="28" spans="1:29" x14ac:dyDescent="0.2">
      <c r="B28" s="215"/>
      <c r="C28" s="216">
        <v>44120</v>
      </c>
      <c r="D28" s="215" t="s">
        <v>29</v>
      </c>
      <c r="E28" s="215">
        <v>240</v>
      </c>
      <c r="F28" s="215" t="s">
        <v>207</v>
      </c>
      <c r="I28"/>
    </row>
    <row r="29" spans="1:29" x14ac:dyDescent="0.2">
      <c r="B29" s="215"/>
      <c r="C29" s="216">
        <v>44120</v>
      </c>
      <c r="D29" s="215" t="s">
        <v>28</v>
      </c>
      <c r="E29" s="215">
        <v>200</v>
      </c>
      <c r="F29" s="215" t="s">
        <v>207</v>
      </c>
      <c r="I29"/>
    </row>
    <row r="30" spans="1:29" s="200" customFormat="1" x14ac:dyDescent="0.2">
      <c r="A30" s="199"/>
      <c r="B30" s="215"/>
      <c r="C30" s="216">
        <v>44120</v>
      </c>
      <c r="D30" s="215" t="s">
        <v>33</v>
      </c>
      <c r="E30" s="215">
        <v>1000</v>
      </c>
      <c r="F30" s="215" t="s">
        <v>207</v>
      </c>
      <c r="G30" s="199"/>
      <c r="H30" s="199"/>
      <c r="I30"/>
      <c r="K30" s="199"/>
    </row>
    <row r="31" spans="1:29" x14ac:dyDescent="0.2">
      <c r="B31" s="215"/>
      <c r="C31" s="216">
        <v>44120</v>
      </c>
      <c r="D31" s="215" t="s">
        <v>35</v>
      </c>
      <c r="E31" s="215">
        <v>220</v>
      </c>
      <c r="F31" s="215" t="s">
        <v>207</v>
      </c>
      <c r="I31"/>
    </row>
    <row r="32" spans="1:29" s="200" customFormat="1" x14ac:dyDescent="0.2">
      <c r="A32" s="199"/>
      <c r="B32" s="215"/>
      <c r="C32" s="216">
        <v>44120</v>
      </c>
      <c r="D32" s="215" t="s">
        <v>149</v>
      </c>
      <c r="E32" s="215">
        <v>260</v>
      </c>
      <c r="F32" s="215" t="s">
        <v>207</v>
      </c>
      <c r="G32" s="199"/>
      <c r="H32" s="199"/>
      <c r="I32"/>
      <c r="K32" s="199"/>
    </row>
    <row r="33" spans="1:11" s="200" customFormat="1" x14ac:dyDescent="0.2">
      <c r="A33" s="199"/>
      <c r="B33" s="215"/>
      <c r="C33" s="216">
        <v>44120</v>
      </c>
      <c r="D33" s="215" t="s">
        <v>37</v>
      </c>
      <c r="E33" s="215">
        <v>315</v>
      </c>
      <c r="F33" s="215" t="s">
        <v>207</v>
      </c>
      <c r="G33" s="199"/>
      <c r="H33" s="199"/>
      <c r="I33"/>
      <c r="K33" s="199"/>
    </row>
    <row r="34" spans="1:11" s="200" customFormat="1" x14ac:dyDescent="0.2">
      <c r="A34" s="199"/>
      <c r="B34" s="215"/>
      <c r="C34" s="216">
        <v>44120</v>
      </c>
      <c r="D34" s="215" t="s">
        <v>38</v>
      </c>
      <c r="E34" s="215">
        <v>1460</v>
      </c>
      <c r="F34" s="215" t="s">
        <v>207</v>
      </c>
      <c r="G34" s="199"/>
      <c r="H34" s="199"/>
      <c r="I34"/>
      <c r="K34" s="199"/>
    </row>
    <row r="35" spans="1:11" s="200" customFormat="1" x14ac:dyDescent="0.2">
      <c r="A35" s="199"/>
      <c r="B35" s="215"/>
      <c r="C35" s="216">
        <v>44120</v>
      </c>
      <c r="D35" s="215" t="s">
        <v>39</v>
      </c>
      <c r="E35" s="215">
        <v>1015</v>
      </c>
      <c r="F35" s="215" t="s">
        <v>207</v>
      </c>
      <c r="G35" s="199"/>
      <c r="H35" s="199"/>
      <c r="I35"/>
      <c r="K35" s="199"/>
    </row>
    <row r="36" spans="1:11" s="200" customFormat="1" x14ac:dyDescent="0.2">
      <c r="A36" s="199"/>
      <c r="B36" s="210"/>
      <c r="C36" s="211"/>
      <c r="D36" s="210"/>
      <c r="E36" s="210"/>
      <c r="F36" s="210"/>
      <c r="G36" s="199"/>
      <c r="H36" s="199"/>
      <c r="I36"/>
      <c r="K36" s="199"/>
    </row>
    <row r="37" spans="1:11" s="200" customFormat="1" x14ac:dyDescent="0.2">
      <c r="A37" s="199"/>
      <c r="B37" s="210"/>
      <c r="C37" s="211"/>
      <c r="D37" s="210"/>
      <c r="E37" s="210"/>
      <c r="F37" s="210"/>
      <c r="G37" s="199"/>
      <c r="H37" s="199"/>
      <c r="I37"/>
      <c r="K37" s="199"/>
    </row>
    <row r="38" spans="1:11" s="200" customFormat="1" x14ac:dyDescent="0.2">
      <c r="A38" s="199"/>
      <c r="B38" s="210"/>
      <c r="C38" s="211"/>
      <c r="D38" s="210"/>
      <c r="E38" s="210"/>
      <c r="F38" s="210"/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C44" s="203"/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B46" s="199" t="s">
        <v>29</v>
      </c>
      <c r="F46" s="201"/>
      <c r="G46" s="199"/>
      <c r="H46" s="199"/>
      <c r="I46"/>
      <c r="K46" s="199"/>
    </row>
    <row r="47" spans="1:11" s="200" customFormat="1" x14ac:dyDescent="0.2">
      <c r="A47" s="199"/>
      <c r="B47" s="199" t="s">
        <v>30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28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31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32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33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34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35</v>
      </c>
      <c r="F53" s="201"/>
      <c r="G53" s="199"/>
      <c r="H53" s="199"/>
      <c r="I53"/>
      <c r="K53" s="199"/>
    </row>
    <row r="54" spans="1:11" s="200" customFormat="1" x14ac:dyDescent="0.2">
      <c r="A54" s="199"/>
      <c r="B54" s="200" t="s">
        <v>149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36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2" t="s">
        <v>90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166</v>
      </c>
      <c r="F57" s="201"/>
      <c r="G57" s="199"/>
      <c r="H57" s="199"/>
      <c r="I57"/>
      <c r="K57" s="199"/>
    </row>
    <row r="58" spans="1:11" s="200" customFormat="1" x14ac:dyDescent="0.2">
      <c r="A58" s="199"/>
      <c r="B58" s="199" t="s">
        <v>37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38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39</v>
      </c>
      <c r="F60" s="201"/>
      <c r="G60" s="199"/>
      <c r="H60" s="199"/>
      <c r="I60"/>
      <c r="K60" s="199"/>
    </row>
    <row r="61" spans="1:11" s="200" customFormat="1" x14ac:dyDescent="0.2">
      <c r="A61" s="199"/>
      <c r="B61" s="202" t="s">
        <v>76</v>
      </c>
      <c r="F61" s="201"/>
      <c r="G61" s="199"/>
      <c r="H61" s="199"/>
      <c r="K61" s="199"/>
    </row>
    <row r="62" spans="1:11" s="200" customFormat="1" x14ac:dyDescent="0.2">
      <c r="A62" s="199"/>
      <c r="B62" s="199" t="s">
        <v>40</v>
      </c>
      <c r="F62" s="201"/>
      <c r="G62" s="199"/>
      <c r="H62" s="199"/>
      <c r="K62" s="199"/>
    </row>
    <row r="63" spans="1:11" s="200" customFormat="1" x14ac:dyDescent="0.2">
      <c r="A63" s="199"/>
      <c r="B63" s="199" t="s">
        <v>41</v>
      </c>
      <c r="F63" s="201"/>
      <c r="G63" s="199"/>
      <c r="H63" s="199"/>
      <c r="K63" s="199"/>
    </row>
    <row r="64" spans="1:11" s="200" customFormat="1" x14ac:dyDescent="0.2">
      <c r="A64" s="199"/>
      <c r="B64" s="200" t="s">
        <v>70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42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43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44</v>
      </c>
      <c r="F67" s="201"/>
      <c r="G67" s="199"/>
      <c r="H67" s="199"/>
      <c r="K67" s="199"/>
    </row>
    <row r="68" spans="1:11" s="200" customFormat="1" x14ac:dyDescent="0.2">
      <c r="A68" s="199"/>
      <c r="B68" s="94" t="s">
        <v>71</v>
      </c>
      <c r="F68" s="201"/>
      <c r="G68" s="199"/>
      <c r="H68" s="199"/>
      <c r="K68" s="199"/>
    </row>
    <row r="69" spans="1:11" s="200" customFormat="1" x14ac:dyDescent="0.2">
      <c r="A69" s="199"/>
      <c r="F69" s="201"/>
      <c r="G69" s="199"/>
      <c r="H69" s="199"/>
      <c r="K69" s="199"/>
    </row>
    <row r="70" spans="1:11" s="200" customFormat="1" x14ac:dyDescent="0.2">
      <c r="A70" s="199"/>
      <c r="F70" s="201"/>
      <c r="G70" s="199"/>
      <c r="H70" s="199"/>
      <c r="K70" s="199"/>
    </row>
    <row r="71" spans="1:11" s="200" customFormat="1" x14ac:dyDescent="0.2">
      <c r="A71" s="199"/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</sheetData>
  <dataValidations count="3">
    <dataValidation type="list" allowBlank="1" showInputMessage="1" showErrorMessage="1" sqref="D30 D34:D45" xr:uid="{00000000-0002-0000-2300-000000000000}">
      <formula1>$B$46:$B$69</formula1>
    </dataValidation>
    <dataValidation type="list" allowBlank="1" showInputMessage="1" showErrorMessage="1" sqref="D31:D33 D4:D29" xr:uid="{00000000-0002-0000-2300-000001000000}">
      <formula1>$B$46:$B$70</formula1>
    </dataValidation>
    <dataValidation type="list" allowBlank="1" showInputMessage="1" showErrorMessage="1" sqref="D46" xr:uid="{00000000-0002-0000-2300-000002000000}">
      <formula1>$B$46:$B$64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>
    <tabColor rgb="FFFFC000"/>
    <pageSetUpPr fitToPage="1"/>
  </sheetPr>
  <dimension ref="A2:R101"/>
  <sheetViews>
    <sheetView showGridLines="0" topLeftCell="B19" zoomScale="80" zoomScaleNormal="80" workbookViewId="0">
      <selection activeCell="E16" sqref="E16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208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VLOOKUP(C8,$A$77:$B$96,2,FALSE)</f>
        <v>2.76</v>
      </c>
      <c r="E8" s="273">
        <f>IFERROR(VLOOKUP(A8,'Control-UTE Noviembre 2020 '!I7:J22,2,FALSE),0)</f>
        <v>600</v>
      </c>
      <c r="F8" s="271" t="s">
        <v>12</v>
      </c>
      <c r="G8" s="141">
        <f t="shared" ref="G8:G30" si="0">+D8*E8</f>
        <v>1655.9999999999998</v>
      </c>
      <c r="J8" s="290"/>
      <c r="L8" s="142">
        <v>50000562</v>
      </c>
      <c r="M8" s="299">
        <f>E8</f>
        <v>600</v>
      </c>
      <c r="N8" s="299"/>
      <c r="O8" s="299" t="s">
        <v>143</v>
      </c>
      <c r="P8" s="299">
        <v>2005</v>
      </c>
      <c r="Q8" s="299" t="s">
        <v>144</v>
      </c>
      <c r="R8" s="299" t="s">
        <v>145</v>
      </c>
    </row>
    <row r="9" spans="1:18" s="200" customFormat="1" ht="20.100000000000001" customHeight="1" x14ac:dyDescent="0.2">
      <c r="A9" s="294" t="s">
        <v>30</v>
      </c>
      <c r="B9" s="271">
        <v>2</v>
      </c>
      <c r="C9" s="273" t="s">
        <v>47</v>
      </c>
      <c r="D9" s="291">
        <f t="shared" ref="D9:D32" si="1">VLOOKUP(C9,$A$77:$B$107,2,FALSE)</f>
        <v>2</v>
      </c>
      <c r="E9" s="273">
        <f>IFERROR(VLOOKUP(A9,'Control-UTE Noviembre 2020 '!$I$7:$J$22,2,FALSE),0)</f>
        <v>0</v>
      </c>
      <c r="F9" s="273" t="s">
        <v>12</v>
      </c>
      <c r="G9" s="145">
        <f t="shared" si="0"/>
        <v>0</v>
      </c>
      <c r="L9" s="301">
        <v>50001241</v>
      </c>
      <c r="M9" s="299">
        <f t="shared" ref="M9:M32" si="2">E9</f>
        <v>0</v>
      </c>
      <c r="N9" s="299"/>
      <c r="O9" s="299" t="s">
        <v>143</v>
      </c>
      <c r="P9" s="299">
        <v>2005</v>
      </c>
      <c r="Q9" s="299" t="s">
        <v>144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Noviembre 2020 '!$I$7:$J$22,2,FALSE),0)</f>
        <v>1025</v>
      </c>
      <c r="F10" s="273" t="s">
        <v>12</v>
      </c>
      <c r="G10" s="145">
        <f t="shared" si="0"/>
        <v>3310.75</v>
      </c>
      <c r="J10"/>
      <c r="K10"/>
      <c r="L10" s="297">
        <v>50001313</v>
      </c>
      <c r="M10" s="299">
        <f>E10/200</f>
        <v>5.125</v>
      </c>
      <c r="N10" s="323"/>
      <c r="O10" s="299" t="s">
        <v>143</v>
      </c>
      <c r="P10" s="299">
        <v>2005</v>
      </c>
      <c r="Q10" s="299" t="s">
        <v>144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Noviembre 2020 '!$I$7:$J$22,2,FALSE),0)</f>
        <v>1050</v>
      </c>
      <c r="F11" s="273" t="s">
        <v>12</v>
      </c>
      <c r="G11" s="146">
        <f t="shared" si="0"/>
        <v>1932</v>
      </c>
      <c r="J11"/>
      <c r="K11"/>
      <c r="L11" s="237">
        <v>50001439</v>
      </c>
      <c r="M11" s="299">
        <f t="shared" si="2"/>
        <v>1050</v>
      </c>
      <c r="N11" s="299"/>
      <c r="O11" s="299" t="s">
        <v>143</v>
      </c>
      <c r="P11" s="299">
        <v>2005</v>
      </c>
      <c r="Q11" s="299" t="s">
        <v>144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Noviembre 2020 '!$I$7:$J$22,2,FALSE),0)</f>
        <v>1000</v>
      </c>
      <c r="F12" s="273" t="s">
        <v>12</v>
      </c>
      <c r="G12" s="146">
        <f t="shared" si="0"/>
        <v>3180</v>
      </c>
      <c r="J12"/>
      <c r="K12"/>
      <c r="L12" s="237">
        <v>50003065</v>
      </c>
      <c r="M12" s="299">
        <f t="shared" si="2"/>
        <v>1000</v>
      </c>
      <c r="N12" s="299"/>
      <c r="O12" s="299" t="s">
        <v>143</v>
      </c>
      <c r="P12" s="299">
        <v>2005</v>
      </c>
      <c r="Q12" s="299" t="s">
        <v>144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Noviembre 2020 '!$I$7:$J$22,2,FALSE),0)</f>
        <v>2745</v>
      </c>
      <c r="F13" s="273" t="s">
        <v>12</v>
      </c>
      <c r="G13" s="146">
        <f t="shared" si="0"/>
        <v>6533.0999999999995</v>
      </c>
      <c r="J13"/>
      <c r="K13"/>
      <c r="L13" s="237">
        <v>50003076</v>
      </c>
      <c r="M13" s="299">
        <f t="shared" si="2"/>
        <v>2745</v>
      </c>
      <c r="N13" s="299"/>
      <c r="O13" s="299" t="s">
        <v>143</v>
      </c>
      <c r="P13" s="299">
        <v>2005</v>
      </c>
      <c r="Q13" s="299" t="s">
        <v>144</v>
      </c>
      <c r="R13" s="299" t="s">
        <v>145</v>
      </c>
    </row>
    <row r="14" spans="1:18" s="200" customFormat="1" ht="20.10000000000000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Noviembre 2020 '!$I$7:$J$22,2,FALSE),0)</f>
        <v>0</v>
      </c>
      <c r="F14" s="273" t="s">
        <v>12</v>
      </c>
      <c r="G14" s="146">
        <f t="shared" si="0"/>
        <v>0</v>
      </c>
      <c r="J14"/>
      <c r="K14"/>
      <c r="L14" s="237">
        <v>50003460</v>
      </c>
      <c r="M14" s="299">
        <f t="shared" si="2"/>
        <v>0</v>
      </c>
      <c r="N14" s="299"/>
      <c r="O14" s="299" t="s">
        <v>143</v>
      </c>
      <c r="P14" s="299">
        <v>2005</v>
      </c>
      <c r="Q14" s="299" t="s">
        <v>144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Noviembre 2020 '!$I$7:$J$22,2,FALSE),0)</f>
        <v>1255</v>
      </c>
      <c r="F15" s="272" t="s">
        <v>12</v>
      </c>
      <c r="G15" s="146">
        <f t="shared" si="0"/>
        <v>7504.9000000000005</v>
      </c>
      <c r="J15"/>
      <c r="K15"/>
      <c r="L15" s="237">
        <v>50003499</v>
      </c>
      <c r="M15" s="299">
        <f t="shared" si="2"/>
        <v>1255</v>
      </c>
      <c r="N15" s="299"/>
      <c r="O15" s="299" t="s">
        <v>143</v>
      </c>
      <c r="P15" s="299">
        <v>2005</v>
      </c>
      <c r="Q15" s="299" t="s">
        <v>144</v>
      </c>
      <c r="R15" s="299" t="s">
        <v>145</v>
      </c>
    </row>
    <row r="16" spans="1:18" s="200" customFormat="1" ht="20.10000000000000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Noviembre 2020 '!$I$7:$J$22,2,FALSE),0)</f>
        <v>0</v>
      </c>
      <c r="F16" s="272" t="s">
        <v>12</v>
      </c>
      <c r="G16" s="146">
        <f t="shared" si="0"/>
        <v>0</v>
      </c>
      <c r="J16"/>
      <c r="K16"/>
      <c r="L16" s="299">
        <v>50004826</v>
      </c>
      <c r="M16" s="299">
        <f t="shared" si="2"/>
        <v>0</v>
      </c>
      <c r="N16" s="299"/>
      <c r="O16" s="299" t="s">
        <v>143</v>
      </c>
      <c r="P16" s="299">
        <v>2005</v>
      </c>
      <c r="Q16" s="299" t="s">
        <v>144</v>
      </c>
      <c r="R16" s="299" t="s">
        <v>145</v>
      </c>
    </row>
    <row r="17" spans="1:18" s="200" customFormat="1" ht="20.10000000000000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Noviembre 2020 '!$I$7:$J$22,2,FALSE),0)</f>
        <v>0</v>
      </c>
      <c r="F17" s="272" t="s">
        <v>12</v>
      </c>
      <c r="G17" s="146">
        <f t="shared" si="0"/>
        <v>0</v>
      </c>
      <c r="J17"/>
      <c r="K17"/>
      <c r="L17" s="299">
        <v>50003889</v>
      </c>
      <c r="M17" s="299">
        <f t="shared" si="2"/>
        <v>0</v>
      </c>
      <c r="N17" s="299"/>
      <c r="O17" s="299" t="s">
        <v>143</v>
      </c>
      <c r="P17" s="299">
        <v>2005</v>
      </c>
      <c r="Q17" s="299" t="s">
        <v>144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Noviembre 2020 '!$I$7:$J$22,2,FALSE),0)</f>
        <v>2270</v>
      </c>
      <c r="F18" s="272" t="s">
        <v>12</v>
      </c>
      <c r="G18" s="146">
        <f t="shared" si="0"/>
        <v>4880.5</v>
      </c>
      <c r="J18"/>
      <c r="K18"/>
      <c r="L18" s="237">
        <v>50004144</v>
      </c>
      <c r="M18" s="299">
        <f t="shared" si="2"/>
        <v>2270</v>
      </c>
      <c r="N18" s="299"/>
      <c r="O18" s="299" t="s">
        <v>143</v>
      </c>
      <c r="P18" s="299">
        <v>2005</v>
      </c>
      <c r="Q18" s="299" t="s">
        <v>144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Noviembre 2020 '!$I$7:$J$22,2,FALSE),0)</f>
        <v>3920</v>
      </c>
      <c r="F19" s="272" t="s">
        <v>12</v>
      </c>
      <c r="G19" s="146">
        <f t="shared" si="0"/>
        <v>9447.2000000000007</v>
      </c>
      <c r="J19"/>
      <c r="K19"/>
      <c r="L19" s="237">
        <v>50004171</v>
      </c>
      <c r="M19" s="299">
        <f t="shared" si="2"/>
        <v>3920</v>
      </c>
      <c r="N19" s="299"/>
      <c r="O19" s="299" t="s">
        <v>143</v>
      </c>
      <c r="P19" s="299">
        <v>2005</v>
      </c>
      <c r="Q19" s="299" t="s">
        <v>144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Noviembre 2020 '!$I$7:$J$22,2,FALSE),0)</f>
        <v>2875</v>
      </c>
      <c r="F20" s="272" t="s">
        <v>12</v>
      </c>
      <c r="G20" s="146">
        <f t="shared" si="0"/>
        <v>8136.25</v>
      </c>
      <c r="J20"/>
      <c r="K20"/>
      <c r="L20" s="237">
        <v>50004198</v>
      </c>
      <c r="M20" s="299">
        <f t="shared" si="2"/>
        <v>2875</v>
      </c>
      <c r="N20" s="237"/>
      <c r="O20" s="299" t="s">
        <v>143</v>
      </c>
      <c r="P20" s="299">
        <v>2005</v>
      </c>
      <c r="Q20" s="299" t="s">
        <v>144</v>
      </c>
      <c r="R20" s="299" t="s">
        <v>145</v>
      </c>
    </row>
    <row r="21" spans="1:18" s="200" customFormat="1" ht="20.10000000000000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Noviembre 2020 '!$I$7:$J$22,2,FALSE),0)</f>
        <v>0</v>
      </c>
      <c r="F21" s="272" t="s">
        <v>12</v>
      </c>
      <c r="G21" s="146">
        <f t="shared" si="0"/>
        <v>0</v>
      </c>
      <c r="J21"/>
      <c r="K21"/>
      <c r="L21" s="301">
        <v>50004212</v>
      </c>
      <c r="M21" s="299">
        <f t="shared" si="2"/>
        <v>0</v>
      </c>
      <c r="N21" s="237"/>
      <c r="O21" s="299" t="s">
        <v>143</v>
      </c>
      <c r="P21" s="299">
        <v>2005</v>
      </c>
      <c r="Q21" s="299" t="s">
        <v>144</v>
      </c>
      <c r="R21" s="299" t="s">
        <v>145</v>
      </c>
    </row>
    <row r="22" spans="1:18" s="200" customFormat="1" ht="20.10000000000000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Noviembre 2020 '!$I$7:$J$22,2,FALSE),0)</f>
        <v>0</v>
      </c>
      <c r="F22" s="272" t="s">
        <v>12</v>
      </c>
      <c r="G22" s="146">
        <f t="shared" si="0"/>
        <v>0</v>
      </c>
      <c r="J22"/>
      <c r="K22"/>
      <c r="L22" s="299">
        <v>50004370</v>
      </c>
      <c r="M22" s="299">
        <f t="shared" si="2"/>
        <v>0</v>
      </c>
      <c r="N22" s="237"/>
      <c r="O22" s="299" t="s">
        <v>143</v>
      </c>
      <c r="P22" s="299">
        <v>2005</v>
      </c>
      <c r="Q22" s="299" t="s">
        <v>144</v>
      </c>
      <c r="R22" s="299" t="s">
        <v>145</v>
      </c>
    </row>
    <row r="23" spans="1:18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Noviembre 2020 '!$I$7:$J$22,2,FALSE),0)</f>
        <v>0</v>
      </c>
      <c r="F23" s="272" t="s">
        <v>12</v>
      </c>
      <c r="G23" s="146">
        <f t="shared" si="0"/>
        <v>0</v>
      </c>
      <c r="J23"/>
      <c r="K23"/>
      <c r="L23" s="301">
        <v>50004563</v>
      </c>
      <c r="M23" s="299">
        <f t="shared" si="2"/>
        <v>0</v>
      </c>
      <c r="N23" s="237"/>
      <c r="O23" s="299" t="s">
        <v>143</v>
      </c>
      <c r="P23" s="299">
        <v>2005</v>
      </c>
      <c r="Q23" s="299" t="s">
        <v>144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Noviembre 2020 '!$I$7:$J$22,2,FALSE),0)</f>
        <v>620</v>
      </c>
      <c r="F24" s="272" t="s">
        <v>12</v>
      </c>
      <c r="G24" s="146">
        <f t="shared" si="0"/>
        <v>2721.7999999999997</v>
      </c>
      <c r="J24"/>
      <c r="K24"/>
      <c r="L24" s="237">
        <v>50006226</v>
      </c>
      <c r="M24" s="299">
        <f t="shared" si="2"/>
        <v>620</v>
      </c>
      <c r="N24" s="237"/>
      <c r="O24" s="299" t="s">
        <v>143</v>
      </c>
      <c r="P24" s="299">
        <v>2005</v>
      </c>
      <c r="Q24" s="299" t="s">
        <v>144</v>
      </c>
      <c r="R24" s="299" t="s">
        <v>145</v>
      </c>
    </row>
    <row r="25" spans="1:18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Noviembre 2020 '!$I$7:$J$22,2,FALSE),0)</f>
        <v>300</v>
      </c>
      <c r="F25" s="272" t="s">
        <v>12</v>
      </c>
      <c r="G25" s="146">
        <f t="shared" si="0"/>
        <v>1170</v>
      </c>
      <c r="J25"/>
      <c r="K25"/>
      <c r="L25" s="237">
        <v>50006423</v>
      </c>
      <c r="M25" s="299">
        <f t="shared" si="2"/>
        <v>300</v>
      </c>
      <c r="N25" s="237"/>
      <c r="O25" s="299" t="s">
        <v>143</v>
      </c>
      <c r="P25" s="299">
        <v>2005</v>
      </c>
      <c r="Q25" s="299" t="s">
        <v>144</v>
      </c>
      <c r="R25" s="299" t="s">
        <v>145</v>
      </c>
    </row>
    <row r="26" spans="1:18" s="200" customFormat="1" ht="20.10000000000000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Noviembre 2020 '!$I$7:$J$22,2,FALSE),0)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2"/>
        <v>0</v>
      </c>
      <c r="N26" s="237"/>
      <c r="O26" s="299" t="s">
        <v>143</v>
      </c>
      <c r="P26" s="299">
        <v>2005</v>
      </c>
      <c r="Q26" s="299" t="s">
        <v>144</v>
      </c>
      <c r="R26" s="299" t="s">
        <v>145</v>
      </c>
    </row>
    <row r="27" spans="1:18" s="200" customFormat="1" ht="20.10000000000000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Noviembre 2020 '!$I$7:$J$22,2,FALSE),0)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2"/>
        <v>0</v>
      </c>
      <c r="N27" s="237"/>
      <c r="O27" s="299" t="s">
        <v>143</v>
      </c>
      <c r="P27" s="299">
        <v>2005</v>
      </c>
      <c r="Q27" s="299" t="s">
        <v>144</v>
      </c>
      <c r="R27" s="299" t="s">
        <v>145</v>
      </c>
    </row>
    <row r="28" spans="1:18" s="200" customFormat="1" ht="20.10000000000000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Noviembre 2020 '!$I$7:$J$22,2,FALSE),0)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2"/>
        <v>0</v>
      </c>
      <c r="N28" s="237"/>
      <c r="O28" s="299" t="s">
        <v>143</v>
      </c>
      <c r="P28" s="299">
        <v>2005</v>
      </c>
      <c r="Q28" s="299" t="s">
        <v>144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1"/>
        <v>5.53</v>
      </c>
      <c r="E29" s="273">
        <f>IFERROR(VLOOKUP(A29,'Control-UTE Noviembre 2020 '!$I$7:$J$22,2,FALSE),0)</f>
        <v>1055</v>
      </c>
      <c r="F29" s="307" t="s">
        <v>12</v>
      </c>
      <c r="G29" s="308">
        <f t="shared" ref="G29" si="3">+D29*E29</f>
        <v>5834.1500000000005</v>
      </c>
      <c r="L29" s="199">
        <v>50007459</v>
      </c>
      <c r="M29" s="299">
        <f t="shared" ref="M29" si="4">E29</f>
        <v>1055</v>
      </c>
      <c r="N29" s="237"/>
      <c r="O29" s="299" t="s">
        <v>143</v>
      </c>
      <c r="P29" s="299">
        <v>2005</v>
      </c>
      <c r="Q29" s="299" t="s">
        <v>144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1"/>
        <v>4.8899999999999997</v>
      </c>
      <c r="E30" s="273">
        <f>IFERROR(VLOOKUP(A30,'Control-UTE Noviembre 2020 '!$I$7:$J$22,2,FALSE),0)</f>
        <v>1360</v>
      </c>
      <c r="F30" s="307" t="s">
        <v>12</v>
      </c>
      <c r="G30" s="308">
        <f t="shared" si="0"/>
        <v>6650.4</v>
      </c>
      <c r="L30" s="199">
        <v>50008542</v>
      </c>
      <c r="M30" s="299">
        <f>E30/200</f>
        <v>6.8</v>
      </c>
      <c r="N30" s="324"/>
      <c r="O30" s="299" t="s">
        <v>143</v>
      </c>
      <c r="P30" s="299">
        <v>2005</v>
      </c>
      <c r="Q30" s="299" t="s">
        <v>144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22</v>
      </c>
      <c r="C31" s="305" t="s">
        <v>209</v>
      </c>
      <c r="D31" s="306">
        <f t="shared" si="1"/>
        <v>4.45</v>
      </c>
      <c r="E31" s="273">
        <f>IFERROR(VLOOKUP(A31,'Control-UTE Noviembre 2020 '!$I$7:$J$22,2,FALSE),0)</f>
        <v>100</v>
      </c>
      <c r="F31" s="307" t="s">
        <v>12</v>
      </c>
      <c r="G31" s="308">
        <f t="shared" ref="G31" si="5">+D31*E31</f>
        <v>445</v>
      </c>
      <c r="L31" s="199">
        <v>50006415</v>
      </c>
      <c r="M31" s="299">
        <f>E31/200</f>
        <v>0.5</v>
      </c>
      <c r="N31" s="324"/>
      <c r="O31" s="299" t="s">
        <v>143</v>
      </c>
      <c r="P31" s="299">
        <v>2005</v>
      </c>
      <c r="Q31" s="299" t="s">
        <v>144</v>
      </c>
      <c r="R31" s="299" t="s">
        <v>145</v>
      </c>
    </row>
    <row r="32" spans="1:18" s="200" customFormat="1" ht="24.95" customHeight="1" x14ac:dyDescent="0.2">
      <c r="A32" s="294" t="s">
        <v>166</v>
      </c>
      <c r="B32" s="205">
        <v>23</v>
      </c>
      <c r="C32" s="264" t="s">
        <v>167</v>
      </c>
      <c r="D32" s="315">
        <f t="shared" si="1"/>
        <v>6.26</v>
      </c>
      <c r="E32" s="320">
        <f>IFERROR(VLOOKUP(A32,'Control-UTE Noviembre 2020 '!$I$7:$J$22,2,FALSE),0)</f>
        <v>370</v>
      </c>
      <c r="F32" s="263" t="s">
        <v>12</v>
      </c>
      <c r="G32" s="157">
        <f>+D32*E32</f>
        <v>2316.1999999999998</v>
      </c>
      <c r="L32" s="199">
        <v>50004055</v>
      </c>
      <c r="M32" s="299">
        <f t="shared" si="2"/>
        <v>370</v>
      </c>
      <c r="N32" s="237"/>
      <c r="O32" s="299" t="s">
        <v>143</v>
      </c>
      <c r="P32" s="299">
        <v>2005</v>
      </c>
      <c r="Q32" s="299" t="s">
        <v>144</v>
      </c>
      <c r="R32" s="299" t="s">
        <v>145</v>
      </c>
    </row>
    <row r="33" spans="1:18" ht="30" customHeight="1" x14ac:dyDescent="0.2">
      <c r="B33" s="202"/>
      <c r="C33" s="257"/>
      <c r="D33" s="525" t="s">
        <v>11</v>
      </c>
      <c r="E33" s="525"/>
      <c r="F33" s="525"/>
      <c r="G33" s="49">
        <f>SUM(G8:G32)</f>
        <v>65718.25</v>
      </c>
      <c r="I33" s="321"/>
      <c r="J33" s="321" t="s">
        <v>180</v>
      </c>
      <c r="O33" s="297"/>
      <c r="P33" s="297"/>
      <c r="Q33" s="297"/>
      <c r="R33" s="297"/>
    </row>
    <row r="34" spans="1:18" ht="30" customHeight="1" x14ac:dyDescent="0.2">
      <c r="B34" s="202"/>
      <c r="C34" s="257"/>
      <c r="D34" s="201"/>
      <c r="E34" s="163"/>
      <c r="F34" s="201"/>
      <c r="G34" s="164"/>
      <c r="J34" s="199" t="str">
        <f>B5</f>
        <v>Período Noviembre 2020</v>
      </c>
      <c r="O34" s="297"/>
      <c r="P34" s="297"/>
      <c r="Q34" s="297"/>
      <c r="R34" s="297"/>
    </row>
    <row r="35" spans="1:18" ht="30" customHeight="1" x14ac:dyDescent="0.2">
      <c r="B35" s="255"/>
      <c r="C35" s="254" t="s">
        <v>18</v>
      </c>
      <c r="D35" s="256">
        <v>1942</v>
      </c>
      <c r="E35" s="167">
        <v>1</v>
      </c>
      <c r="F35" s="205" t="s">
        <v>10</v>
      </c>
      <c r="G35" s="81">
        <f>(D35*E35)</f>
        <v>1942</v>
      </c>
      <c r="L35" s="200">
        <v>20002585</v>
      </c>
      <c r="M35" s="200">
        <v>1</v>
      </c>
      <c r="N35" s="200"/>
      <c r="O35" s="63" t="s">
        <v>143</v>
      </c>
      <c r="P35" s="63">
        <v>2005</v>
      </c>
      <c r="Q35" s="63" t="s">
        <v>144</v>
      </c>
      <c r="R35" s="63" t="s">
        <v>145</v>
      </c>
    </row>
    <row r="36" spans="1:18" ht="30" customHeight="1" x14ac:dyDescent="0.2">
      <c r="B36" s="255"/>
      <c r="C36" s="254" t="s">
        <v>64</v>
      </c>
      <c r="D36" s="253">
        <v>378744.57</v>
      </c>
      <c r="E36" s="167">
        <v>1</v>
      </c>
      <c r="F36" s="205" t="s">
        <v>10</v>
      </c>
      <c r="G36" s="252">
        <f>D36*E36</f>
        <v>378744.57</v>
      </c>
      <c r="L36" s="200">
        <v>20002374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s="237" customFormat="1" ht="30" customHeight="1" x14ac:dyDescent="0.25">
      <c r="A37" s="199"/>
      <c r="B37" s="251"/>
      <c r="C37" s="250"/>
      <c r="D37" s="249"/>
      <c r="E37" s="12"/>
      <c r="F37" s="249"/>
      <c r="G37" s="13"/>
      <c r="L37" s="199"/>
      <c r="M37" s="199"/>
      <c r="N37" s="199"/>
      <c r="O37" s="199"/>
      <c r="P37" s="199"/>
    </row>
    <row r="38" spans="1:18" s="237" customFormat="1" ht="30" customHeight="1" x14ac:dyDescent="0.2">
      <c r="A38" s="199"/>
      <c r="B38" s="524" t="s">
        <v>14</v>
      </c>
      <c r="C38" s="524"/>
      <c r="D38" s="524"/>
      <c r="E38" s="524"/>
      <c r="F38" s="205" t="s">
        <v>8</v>
      </c>
      <c r="G38" s="316">
        <f>G35+G33</f>
        <v>67660.25</v>
      </c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15</v>
      </c>
      <c r="C39" s="524"/>
      <c r="D39" s="524"/>
      <c r="E39" s="524"/>
      <c r="F39" s="317" t="s">
        <v>9</v>
      </c>
      <c r="G39" s="318">
        <f>G36</f>
        <v>378744.57</v>
      </c>
      <c r="L39" s="199"/>
      <c r="M39" s="199"/>
      <c r="N39" s="199"/>
      <c r="O39" s="199"/>
      <c r="P39" s="199"/>
    </row>
    <row r="40" spans="1:18" s="237" customFormat="1" ht="30" customHeight="1" x14ac:dyDescent="0.2">
      <c r="B40" s="508" t="s">
        <v>174</v>
      </c>
      <c r="C40" s="508"/>
      <c r="D40" s="508"/>
      <c r="E40" s="508"/>
      <c r="F40" s="247" t="s">
        <v>8</v>
      </c>
      <c r="G40" s="246">
        <f>G38*0.97</f>
        <v>65630.442500000005</v>
      </c>
      <c r="I40" s="244"/>
      <c r="L40" s="199"/>
      <c r="M40" s="199"/>
      <c r="N40" s="199"/>
      <c r="O40" s="199"/>
      <c r="P40" s="199"/>
    </row>
    <row r="41" spans="1:18" ht="30" customHeight="1" x14ac:dyDescent="0.2">
      <c r="A41" s="237"/>
      <c r="B41" s="508" t="s">
        <v>175</v>
      </c>
      <c r="C41" s="508"/>
      <c r="D41" s="508"/>
      <c r="E41" s="508"/>
      <c r="F41" s="243" t="s">
        <v>9</v>
      </c>
      <c r="G41" s="242">
        <f>G39*0.97</f>
        <v>367382.2329</v>
      </c>
    </row>
    <row r="42" spans="1:18" ht="24.95" customHeight="1" x14ac:dyDescent="0.2">
      <c r="B42" s="241"/>
      <c r="C42" s="240"/>
      <c r="D42" s="240"/>
      <c r="E42" s="240"/>
      <c r="F42" s="239"/>
      <c r="G42" s="238"/>
      <c r="M42" s="200"/>
    </row>
    <row r="43" spans="1:18" ht="24.95" customHeight="1" x14ac:dyDescent="0.2">
      <c r="B43" s="234"/>
      <c r="C43" s="237"/>
      <c r="D43" s="237"/>
      <c r="E43" s="237"/>
      <c r="G43" s="236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  <c r="R45" s="309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D47" s="225"/>
      <c r="E47" s="225"/>
      <c r="F47" s="225"/>
      <c r="G47" s="235"/>
    </row>
    <row r="48" spans="1:18" ht="24.95" customHeight="1" x14ac:dyDescent="0.2">
      <c r="B48" s="234"/>
      <c r="D48" s="225"/>
      <c r="F48" s="225"/>
      <c r="G48" s="235"/>
      <c r="R48" s="309"/>
    </row>
    <row r="49" spans="2:18" ht="15" customHeight="1" x14ac:dyDescent="0.2">
      <c r="B49" s="234"/>
      <c r="C49" s="233" t="s">
        <v>16</v>
      </c>
      <c r="D49" s="232"/>
      <c r="E49" s="509" t="s">
        <v>17</v>
      </c>
      <c r="F49" s="509"/>
      <c r="G49" s="510"/>
      <c r="H49" s="231"/>
      <c r="R49" s="309"/>
    </row>
    <row r="50" spans="2:18" ht="15.75" x14ac:dyDescent="0.25">
      <c r="B50" s="230"/>
      <c r="C50" s="229" t="s">
        <v>69</v>
      </c>
      <c r="D50" s="228"/>
      <c r="E50" s="227" t="s">
        <v>13</v>
      </c>
      <c r="F50" s="227"/>
      <c r="G50" s="226"/>
      <c r="H50" s="225"/>
      <c r="R50" s="309"/>
    </row>
    <row r="51" spans="2:18" x14ac:dyDescent="0.2">
      <c r="B51" s="224"/>
      <c r="C51" s="223"/>
      <c r="D51" s="223"/>
      <c r="E51" s="222"/>
      <c r="F51" s="222"/>
      <c r="G51" s="221"/>
      <c r="R51" s="309"/>
    </row>
    <row r="52" spans="2:18" ht="21.95" customHeight="1" x14ac:dyDescent="0.2"/>
    <row r="53" spans="2:18" ht="21.95" customHeight="1" x14ac:dyDescent="0.2">
      <c r="R53" s="309"/>
    </row>
    <row r="54" spans="2:18" ht="21.95" customHeight="1" x14ac:dyDescent="0.2"/>
    <row r="55" spans="2:18" ht="7.5" customHeight="1" x14ac:dyDescent="0.2"/>
    <row r="59" spans="2:18" ht="21.9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3.2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7.5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>
      <c r="A77" s="199" t="s">
        <v>46</v>
      </c>
      <c r="B77" s="199">
        <v>2.76</v>
      </c>
    </row>
    <row r="78" spans="1:2" x14ac:dyDescent="0.2">
      <c r="A78" s="199" t="s">
        <v>47</v>
      </c>
      <c r="B78" s="199">
        <v>2</v>
      </c>
    </row>
    <row r="79" spans="1:2" x14ac:dyDescent="0.2">
      <c r="A79" s="199" t="s">
        <v>49</v>
      </c>
      <c r="B79" s="199">
        <v>3.23</v>
      </c>
    </row>
    <row r="80" spans="1:2" x14ac:dyDescent="0.2">
      <c r="A80" s="199" t="s">
        <v>48</v>
      </c>
      <c r="B80" s="199">
        <v>1.84</v>
      </c>
    </row>
    <row r="81" spans="1:2" x14ac:dyDescent="0.2">
      <c r="A81" s="199" t="s">
        <v>50</v>
      </c>
      <c r="B81" s="199">
        <v>3.18</v>
      </c>
    </row>
    <row r="82" spans="1:2" x14ac:dyDescent="0.2">
      <c r="A82" s="199" t="s">
        <v>51</v>
      </c>
      <c r="B82" s="199">
        <v>2.38</v>
      </c>
    </row>
    <row r="83" spans="1:2" x14ac:dyDescent="0.2">
      <c r="A83" s="199" t="s">
        <v>52</v>
      </c>
      <c r="B83" s="199">
        <v>5.45</v>
      </c>
    </row>
    <row r="84" spans="1:2" x14ac:dyDescent="0.2">
      <c r="A84" s="199" t="s">
        <v>53</v>
      </c>
      <c r="B84" s="199">
        <v>5.98</v>
      </c>
    </row>
    <row r="85" spans="1:2" x14ac:dyDescent="0.2">
      <c r="A85" s="199" t="s">
        <v>73</v>
      </c>
      <c r="B85" s="199">
        <v>2.2000000000000002</v>
      </c>
    </row>
    <row r="86" spans="1:2" x14ac:dyDescent="0.2">
      <c r="A86" s="199" t="s">
        <v>54</v>
      </c>
      <c r="B86" s="199">
        <v>4.7</v>
      </c>
    </row>
    <row r="87" spans="1:2" x14ac:dyDescent="0.2">
      <c r="A87" s="199" t="s">
        <v>101</v>
      </c>
      <c r="B87" s="199">
        <v>4.4000000000000004</v>
      </c>
    </row>
    <row r="88" spans="1:2" x14ac:dyDescent="0.2">
      <c r="A88" s="199" t="s">
        <v>55</v>
      </c>
      <c r="B88" s="199">
        <v>2.15</v>
      </c>
    </row>
    <row r="89" spans="1:2" x14ac:dyDescent="0.2">
      <c r="A89" s="199" t="s">
        <v>56</v>
      </c>
      <c r="B89" s="199">
        <v>2.41</v>
      </c>
    </row>
    <row r="90" spans="1:2" x14ac:dyDescent="0.2">
      <c r="A90" s="199" t="s">
        <v>57</v>
      </c>
      <c r="B90" s="199">
        <v>2.83</v>
      </c>
    </row>
    <row r="91" spans="1:2" x14ac:dyDescent="0.2">
      <c r="A91" s="199" t="s">
        <v>58</v>
      </c>
      <c r="B91" s="199">
        <v>3.46</v>
      </c>
    </row>
    <row r="92" spans="1:2" x14ac:dyDescent="0.2">
      <c r="A92" s="199" t="s">
        <v>59</v>
      </c>
      <c r="B92" s="199">
        <v>2.15</v>
      </c>
    </row>
    <row r="93" spans="1:2" x14ac:dyDescent="0.2">
      <c r="A93" s="199" t="s">
        <v>60</v>
      </c>
      <c r="B93" s="199">
        <v>4.3899999999999997</v>
      </c>
    </row>
    <row r="94" spans="1:2" x14ac:dyDescent="0.2">
      <c r="A94" s="199" t="s">
        <v>61</v>
      </c>
      <c r="B94" s="199">
        <v>3.9</v>
      </c>
    </row>
    <row r="95" spans="1:2" x14ac:dyDescent="0.2">
      <c r="A95" s="199" t="s">
        <v>62</v>
      </c>
      <c r="B95" s="199">
        <v>1.18</v>
      </c>
    </row>
    <row r="96" spans="1:2" x14ac:dyDescent="0.2">
      <c r="A96" s="199" t="s">
        <v>72</v>
      </c>
      <c r="B96" s="199">
        <v>4.5</v>
      </c>
    </row>
    <row r="97" spans="1:2" x14ac:dyDescent="0.2">
      <c r="A97" s="199" t="s">
        <v>77</v>
      </c>
      <c r="B97" s="199">
        <v>6.49</v>
      </c>
    </row>
    <row r="98" spans="1:2" x14ac:dyDescent="0.2">
      <c r="A98" s="199" t="s">
        <v>152</v>
      </c>
      <c r="B98" s="199">
        <v>5.53</v>
      </c>
    </row>
    <row r="99" spans="1:2" x14ac:dyDescent="0.2">
      <c r="A99" s="199" t="s">
        <v>217</v>
      </c>
      <c r="B99" s="199">
        <v>4.8899999999999997</v>
      </c>
    </row>
    <row r="100" spans="1:2" x14ac:dyDescent="0.2">
      <c r="A100" s="199" t="s">
        <v>167</v>
      </c>
      <c r="B100" s="199">
        <v>6.26</v>
      </c>
    </row>
    <row r="101" spans="1:2" x14ac:dyDescent="0.2">
      <c r="A101" s="127" t="s">
        <v>209</v>
      </c>
      <c r="B101" s="199">
        <v>4.45</v>
      </c>
    </row>
  </sheetData>
  <mergeCells count="10">
    <mergeCell ref="B39:E39"/>
    <mergeCell ref="B40:E40"/>
    <mergeCell ref="B41:E41"/>
    <mergeCell ref="E49:G49"/>
    <mergeCell ref="B2:G2"/>
    <mergeCell ref="B3:G3"/>
    <mergeCell ref="B4:G4"/>
    <mergeCell ref="B5:G5"/>
    <mergeCell ref="D33:F33"/>
    <mergeCell ref="B38:E3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>
    <pageSetUpPr fitToPage="1"/>
  </sheetPr>
  <dimension ref="A1:AD77"/>
  <sheetViews>
    <sheetView topLeftCell="A13" zoomScale="98" zoomScaleNormal="98" workbookViewId="0">
      <selection activeCell="I38" sqref="I38:P3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80019450</v>
      </c>
      <c r="C4" s="211">
        <v>44130</v>
      </c>
      <c r="D4" s="210" t="s">
        <v>39</v>
      </c>
      <c r="E4" s="210">
        <v>855</v>
      </c>
      <c r="F4" s="211" t="s">
        <v>211</v>
      </c>
      <c r="G4" s="200"/>
      <c r="H4" s="200"/>
    </row>
    <row r="5" spans="2:30" x14ac:dyDescent="0.2">
      <c r="B5" s="210">
        <v>80019450</v>
      </c>
      <c r="C5" s="211">
        <v>44130</v>
      </c>
      <c r="D5" s="210" t="s">
        <v>149</v>
      </c>
      <c r="E5" s="210">
        <v>450</v>
      </c>
      <c r="F5" s="211" t="s">
        <v>211</v>
      </c>
      <c r="G5" s="200"/>
      <c r="H5" s="200"/>
    </row>
    <row r="6" spans="2:30" x14ac:dyDescent="0.2">
      <c r="B6" s="210">
        <v>80019450</v>
      </c>
      <c r="C6" s="211">
        <v>44130</v>
      </c>
      <c r="D6" s="210" t="s">
        <v>33</v>
      </c>
      <c r="E6" s="210">
        <v>1945</v>
      </c>
      <c r="F6" s="211" t="s">
        <v>211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80019450</v>
      </c>
      <c r="C7" s="211">
        <v>44130</v>
      </c>
      <c r="D7" s="210" t="s">
        <v>31</v>
      </c>
      <c r="E7" s="210">
        <v>350</v>
      </c>
      <c r="F7" s="211" t="s">
        <v>211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80019450</v>
      </c>
      <c r="C8" s="211">
        <v>44130</v>
      </c>
      <c r="D8" s="210" t="s">
        <v>166</v>
      </c>
      <c r="E8" s="210">
        <v>170</v>
      </c>
      <c r="F8" s="211" t="s">
        <v>211</v>
      </c>
      <c r="I8" s="76" t="s">
        <v>28</v>
      </c>
      <c r="J8" s="76">
        <v>1025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80019450</v>
      </c>
      <c r="C9" s="211">
        <v>44130</v>
      </c>
      <c r="D9" s="210" t="s">
        <v>214</v>
      </c>
      <c r="E9" s="210">
        <v>1360</v>
      </c>
      <c r="F9" s="211" t="s">
        <v>211</v>
      </c>
      <c r="I9" s="76" t="s">
        <v>31</v>
      </c>
      <c r="J9" s="76">
        <v>1050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80019450</v>
      </c>
      <c r="C10" s="211">
        <v>44130</v>
      </c>
      <c r="D10" s="210" t="s">
        <v>35</v>
      </c>
      <c r="E10" s="210">
        <v>300</v>
      </c>
      <c r="F10" s="211" t="s">
        <v>211</v>
      </c>
      <c r="I10" s="76" t="s">
        <v>32</v>
      </c>
      <c r="J10" s="76">
        <v>1000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80019450</v>
      </c>
      <c r="C11" s="211">
        <v>44130</v>
      </c>
      <c r="D11" s="302" t="s">
        <v>37</v>
      </c>
      <c r="E11" s="210">
        <v>40</v>
      </c>
      <c r="F11" s="211" t="s">
        <v>211</v>
      </c>
      <c r="H11" s="208"/>
      <c r="I11" s="76" t="s">
        <v>33</v>
      </c>
      <c r="J11" s="76">
        <v>2745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80020616</v>
      </c>
      <c r="C12" s="216">
        <v>44140</v>
      </c>
      <c r="D12" s="215" t="s">
        <v>37</v>
      </c>
      <c r="E12" s="215">
        <v>2110</v>
      </c>
      <c r="F12" s="216" t="s">
        <v>212</v>
      </c>
      <c r="I12" s="76" t="s">
        <v>35</v>
      </c>
      <c r="J12" s="76">
        <v>1255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80020616</v>
      </c>
      <c r="C13" s="216">
        <v>44140</v>
      </c>
      <c r="D13" s="215" t="s">
        <v>39</v>
      </c>
      <c r="E13" s="215">
        <v>600</v>
      </c>
      <c r="F13" s="216" t="s">
        <v>212</v>
      </c>
      <c r="I13" s="76" t="s">
        <v>149</v>
      </c>
      <c r="J13" s="76">
        <v>1055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80020616</v>
      </c>
      <c r="C14" s="216">
        <v>44140</v>
      </c>
      <c r="D14" s="215" t="s">
        <v>38</v>
      </c>
      <c r="E14" s="215">
        <v>1220</v>
      </c>
      <c r="F14" s="216" t="s">
        <v>212</v>
      </c>
      <c r="I14" s="76" t="s">
        <v>214</v>
      </c>
      <c r="J14" s="76">
        <v>1360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80020616</v>
      </c>
      <c r="C15" s="216">
        <v>44140</v>
      </c>
      <c r="D15" s="215" t="s">
        <v>29</v>
      </c>
      <c r="E15" s="215">
        <v>300</v>
      </c>
      <c r="F15" s="216" t="s">
        <v>212</v>
      </c>
      <c r="I15" s="76" t="s">
        <v>166</v>
      </c>
      <c r="J15" s="76">
        <v>370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80020616</v>
      </c>
      <c r="C16" s="216">
        <v>44140</v>
      </c>
      <c r="D16" s="215" t="s">
        <v>28</v>
      </c>
      <c r="E16" s="215">
        <v>400</v>
      </c>
      <c r="F16" s="216" t="s">
        <v>212</v>
      </c>
      <c r="I16" s="76" t="s">
        <v>37</v>
      </c>
      <c r="J16" s="76">
        <v>2270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80020616</v>
      </c>
      <c r="C17" s="216">
        <v>44140</v>
      </c>
      <c r="D17" s="215" t="s">
        <v>35</v>
      </c>
      <c r="E17" s="215">
        <v>220</v>
      </c>
      <c r="F17" s="216" t="s">
        <v>212</v>
      </c>
      <c r="I17" s="76" t="s">
        <v>38</v>
      </c>
      <c r="J17" s="76">
        <v>3920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80020616</v>
      </c>
      <c r="C18" s="216">
        <v>44140</v>
      </c>
      <c r="D18" s="215" t="s">
        <v>149</v>
      </c>
      <c r="E18" s="215">
        <v>180</v>
      </c>
      <c r="F18" s="216" t="s">
        <v>212</v>
      </c>
      <c r="I18" s="76" t="s">
        <v>39</v>
      </c>
      <c r="J18" s="76">
        <v>2875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80020616</v>
      </c>
      <c r="C19" s="216">
        <v>44140</v>
      </c>
      <c r="D19" s="215" t="s">
        <v>43</v>
      </c>
      <c r="E19" s="215">
        <v>100</v>
      </c>
      <c r="F19" s="216" t="s">
        <v>212</v>
      </c>
      <c r="I19" s="76" t="s">
        <v>42</v>
      </c>
      <c r="J19" s="76">
        <v>620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80020616</v>
      </c>
      <c r="C20" s="216">
        <v>44140</v>
      </c>
      <c r="D20" s="215" t="s">
        <v>210</v>
      </c>
      <c r="E20" s="215">
        <v>100</v>
      </c>
      <c r="F20" s="216" t="s">
        <v>212</v>
      </c>
      <c r="I20" s="76" t="s">
        <v>210</v>
      </c>
      <c r="J20" s="76">
        <v>100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80020235</v>
      </c>
      <c r="C21" s="211">
        <v>44146</v>
      </c>
      <c r="D21" s="210" t="s">
        <v>32</v>
      </c>
      <c r="E21" s="210">
        <v>1000</v>
      </c>
      <c r="F21" s="210" t="s">
        <v>213</v>
      </c>
      <c r="I21" s="76" t="s">
        <v>43</v>
      </c>
      <c r="J21" s="76">
        <v>300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80020235</v>
      </c>
      <c r="C22" s="211">
        <v>44146</v>
      </c>
      <c r="D22" s="210" t="s">
        <v>42</v>
      </c>
      <c r="E22" s="210">
        <v>150</v>
      </c>
      <c r="F22" s="210" t="s">
        <v>213</v>
      </c>
      <c r="H22" s="208"/>
      <c r="I22" s="76" t="s">
        <v>24</v>
      </c>
      <c r="J22" s="76">
        <v>20545</v>
      </c>
    </row>
    <row r="23" spans="1:29" x14ac:dyDescent="0.2">
      <c r="B23" s="210">
        <v>80020235</v>
      </c>
      <c r="C23" s="211">
        <v>44146</v>
      </c>
      <c r="D23" s="210" t="s">
        <v>38</v>
      </c>
      <c r="E23" s="210">
        <v>1000</v>
      </c>
      <c r="F23" s="210" t="s">
        <v>213</v>
      </c>
      <c r="I23"/>
      <c r="J23" s="199"/>
    </row>
    <row r="24" spans="1:29" x14ac:dyDescent="0.2">
      <c r="B24" s="210">
        <v>80020235</v>
      </c>
      <c r="C24" s="211">
        <v>44146</v>
      </c>
      <c r="D24" s="210" t="s">
        <v>31</v>
      </c>
      <c r="E24" s="210">
        <v>350</v>
      </c>
      <c r="F24" s="210" t="s">
        <v>213</v>
      </c>
      <c r="I24"/>
    </row>
    <row r="25" spans="1:29" x14ac:dyDescent="0.2">
      <c r="B25" s="210">
        <v>80020235</v>
      </c>
      <c r="C25" s="211">
        <v>44146</v>
      </c>
      <c r="D25" s="210" t="s">
        <v>149</v>
      </c>
      <c r="E25" s="210">
        <v>100</v>
      </c>
      <c r="F25" s="210" t="s">
        <v>213</v>
      </c>
      <c r="I25"/>
    </row>
    <row r="26" spans="1:29" x14ac:dyDescent="0.2">
      <c r="B26" s="210">
        <v>80020235</v>
      </c>
      <c r="C26" s="211">
        <v>44146</v>
      </c>
      <c r="D26" s="210" t="s">
        <v>35</v>
      </c>
      <c r="E26" s="210">
        <v>210</v>
      </c>
      <c r="F26" s="210" t="s">
        <v>213</v>
      </c>
      <c r="I26" t="s">
        <v>23</v>
      </c>
      <c r="J26" s="200" t="s">
        <v>154</v>
      </c>
    </row>
    <row r="27" spans="1:29" x14ac:dyDescent="0.2">
      <c r="B27" s="215">
        <v>80020336</v>
      </c>
      <c r="C27" s="216">
        <v>44151</v>
      </c>
      <c r="D27" s="215" t="s">
        <v>39</v>
      </c>
      <c r="E27" s="215">
        <v>1220</v>
      </c>
      <c r="F27" s="215" t="s">
        <v>215</v>
      </c>
      <c r="I27" t="s">
        <v>29</v>
      </c>
      <c r="J27" s="200">
        <v>620</v>
      </c>
    </row>
    <row r="28" spans="1:29" x14ac:dyDescent="0.2">
      <c r="B28" s="215">
        <v>80020336</v>
      </c>
      <c r="C28" s="216">
        <v>44151</v>
      </c>
      <c r="D28" s="215" t="s">
        <v>28</v>
      </c>
      <c r="E28" s="215">
        <v>365</v>
      </c>
      <c r="F28" s="215" t="s">
        <v>215</v>
      </c>
      <c r="I28" t="s">
        <v>28</v>
      </c>
      <c r="J28" s="200">
        <v>1840</v>
      </c>
    </row>
    <row r="29" spans="1:29" x14ac:dyDescent="0.2">
      <c r="B29" s="215">
        <v>80020336</v>
      </c>
      <c r="C29" s="216">
        <v>44151</v>
      </c>
      <c r="D29" s="215" t="s">
        <v>166</v>
      </c>
      <c r="E29" s="215">
        <v>200</v>
      </c>
      <c r="F29" s="215" t="s">
        <v>215</v>
      </c>
      <c r="I29" t="s">
        <v>31</v>
      </c>
      <c r="J29" s="200">
        <v>700</v>
      </c>
    </row>
    <row r="30" spans="1:29" s="200" customFormat="1" x14ac:dyDescent="0.2">
      <c r="A30" s="199"/>
      <c r="B30" s="215">
        <v>80020336</v>
      </c>
      <c r="C30" s="216">
        <v>44151</v>
      </c>
      <c r="D30" s="215" t="s">
        <v>43</v>
      </c>
      <c r="E30" s="215">
        <v>200</v>
      </c>
      <c r="F30" s="215" t="s">
        <v>215</v>
      </c>
      <c r="G30" s="199"/>
      <c r="H30" s="199"/>
      <c r="I30" t="s">
        <v>32</v>
      </c>
      <c r="J30" s="200">
        <v>1050</v>
      </c>
      <c r="K30" s="199"/>
    </row>
    <row r="31" spans="1:29" x14ac:dyDescent="0.2">
      <c r="B31" s="215">
        <v>80020336</v>
      </c>
      <c r="C31" s="216">
        <v>44151</v>
      </c>
      <c r="D31" s="215" t="s">
        <v>42</v>
      </c>
      <c r="E31" s="215">
        <v>470</v>
      </c>
      <c r="F31" s="215" t="s">
        <v>215</v>
      </c>
      <c r="I31" t="s">
        <v>33</v>
      </c>
      <c r="J31" s="200">
        <v>2825</v>
      </c>
    </row>
    <row r="32" spans="1:29" s="200" customFormat="1" x14ac:dyDescent="0.2">
      <c r="A32" s="199"/>
      <c r="B32" s="215">
        <v>80020336</v>
      </c>
      <c r="C32" s="216">
        <v>44151</v>
      </c>
      <c r="D32" s="215" t="s">
        <v>149</v>
      </c>
      <c r="E32" s="215">
        <v>175</v>
      </c>
      <c r="F32" s="215" t="s">
        <v>215</v>
      </c>
      <c r="G32" s="199"/>
      <c r="H32" s="199"/>
      <c r="I32" t="s">
        <v>35</v>
      </c>
      <c r="J32" s="200">
        <v>2690</v>
      </c>
      <c r="K32" s="199"/>
    </row>
    <row r="33" spans="1:11" s="200" customFormat="1" x14ac:dyDescent="0.2">
      <c r="A33" s="199"/>
      <c r="B33" s="215">
        <v>80020336</v>
      </c>
      <c r="C33" s="216">
        <v>44151</v>
      </c>
      <c r="D33" s="215" t="s">
        <v>35</v>
      </c>
      <c r="E33" s="215">
        <v>305</v>
      </c>
      <c r="F33" s="215" t="s">
        <v>215</v>
      </c>
      <c r="G33" s="199"/>
      <c r="H33" s="199"/>
      <c r="I33" t="s">
        <v>149</v>
      </c>
      <c r="J33" s="200">
        <v>840</v>
      </c>
      <c r="K33" s="199"/>
    </row>
    <row r="34" spans="1:11" s="200" customFormat="1" x14ac:dyDescent="0.2">
      <c r="A34" s="199"/>
      <c r="B34" s="215">
        <v>80020336</v>
      </c>
      <c r="C34" s="216">
        <v>44151</v>
      </c>
      <c r="D34" s="215" t="s">
        <v>38</v>
      </c>
      <c r="E34" s="215">
        <v>1100</v>
      </c>
      <c r="F34" s="215" t="s">
        <v>215</v>
      </c>
      <c r="G34" s="199"/>
      <c r="H34" s="199"/>
      <c r="I34" t="s">
        <v>214</v>
      </c>
      <c r="J34" s="200">
        <v>685</v>
      </c>
      <c r="K34" s="199"/>
    </row>
    <row r="35" spans="1:11" s="200" customFormat="1" x14ac:dyDescent="0.2">
      <c r="A35" s="199"/>
      <c r="B35" s="215">
        <v>80020336</v>
      </c>
      <c r="C35" s="216">
        <v>44151</v>
      </c>
      <c r="D35" s="215" t="s">
        <v>37</v>
      </c>
      <c r="E35" s="215">
        <v>80</v>
      </c>
      <c r="F35" s="215" t="s">
        <v>215</v>
      </c>
      <c r="G35" s="199"/>
      <c r="H35" s="199"/>
      <c r="I35" t="s">
        <v>166</v>
      </c>
      <c r="J35" s="200">
        <v>380</v>
      </c>
      <c r="K35" s="199"/>
    </row>
    <row r="36" spans="1:11" s="200" customFormat="1" x14ac:dyDescent="0.2">
      <c r="A36" s="199"/>
      <c r="B36" s="210">
        <v>80020612</v>
      </c>
      <c r="C36" s="211">
        <v>44159</v>
      </c>
      <c r="D36" s="210" t="s">
        <v>29</v>
      </c>
      <c r="E36" s="210">
        <v>300</v>
      </c>
      <c r="F36" s="210" t="s">
        <v>216</v>
      </c>
      <c r="G36" s="199"/>
      <c r="H36" s="199"/>
      <c r="I36" t="s">
        <v>37</v>
      </c>
      <c r="J36" s="200">
        <v>1695</v>
      </c>
      <c r="K36" s="199"/>
    </row>
    <row r="37" spans="1:11" s="200" customFormat="1" x14ac:dyDescent="0.2">
      <c r="A37" s="199"/>
      <c r="B37" s="210">
        <v>80020612</v>
      </c>
      <c r="C37" s="211">
        <v>44159</v>
      </c>
      <c r="D37" s="210" t="s">
        <v>28</v>
      </c>
      <c r="E37" s="210">
        <v>260</v>
      </c>
      <c r="F37" s="210" t="s">
        <v>216</v>
      </c>
      <c r="G37" s="199"/>
      <c r="H37" s="199"/>
      <c r="I37" t="s">
        <v>38</v>
      </c>
      <c r="J37" s="200">
        <v>120</v>
      </c>
      <c r="K37" s="199"/>
    </row>
    <row r="38" spans="1:11" s="200" customFormat="1" x14ac:dyDescent="0.2">
      <c r="A38" s="199"/>
      <c r="B38" s="210">
        <v>80020612</v>
      </c>
      <c r="C38" s="211">
        <v>44159</v>
      </c>
      <c r="D38" s="210" t="s">
        <v>31</v>
      </c>
      <c r="E38" s="210">
        <v>350</v>
      </c>
      <c r="F38" s="210" t="s">
        <v>216</v>
      </c>
      <c r="G38" s="199"/>
      <c r="H38" s="199"/>
      <c r="I38" t="s">
        <v>39</v>
      </c>
      <c r="J38" s="200">
        <v>540</v>
      </c>
      <c r="K38" s="199"/>
    </row>
    <row r="39" spans="1:11" s="200" customFormat="1" x14ac:dyDescent="0.2">
      <c r="A39" s="199"/>
      <c r="B39" s="210">
        <v>80020612</v>
      </c>
      <c r="C39" s="211">
        <v>44159</v>
      </c>
      <c r="D39" s="210" t="s">
        <v>33</v>
      </c>
      <c r="E39" s="210">
        <v>800</v>
      </c>
      <c r="F39" s="210" t="s">
        <v>216</v>
      </c>
      <c r="G39" s="199"/>
      <c r="H39" s="199"/>
      <c r="I39" t="s">
        <v>41</v>
      </c>
      <c r="J39" s="200">
        <v>600</v>
      </c>
      <c r="K39" s="199"/>
    </row>
    <row r="40" spans="1:11" s="200" customFormat="1" x14ac:dyDescent="0.2">
      <c r="A40" s="199"/>
      <c r="B40" s="210">
        <v>80020612</v>
      </c>
      <c r="C40" s="211">
        <v>44159</v>
      </c>
      <c r="D40" s="210" t="s">
        <v>35</v>
      </c>
      <c r="E40" s="210">
        <v>220</v>
      </c>
      <c r="F40" s="210" t="s">
        <v>216</v>
      </c>
      <c r="G40" s="199"/>
      <c r="H40" s="199"/>
      <c r="I40" t="s">
        <v>42</v>
      </c>
      <c r="J40" s="200">
        <v>1020</v>
      </c>
      <c r="K40" s="199"/>
    </row>
    <row r="41" spans="1:11" s="200" customFormat="1" x14ac:dyDescent="0.2">
      <c r="A41" s="199"/>
      <c r="B41" s="210">
        <v>80020612</v>
      </c>
      <c r="C41" s="211">
        <v>44159</v>
      </c>
      <c r="D41" s="210" t="s">
        <v>149</v>
      </c>
      <c r="E41" s="210">
        <v>150</v>
      </c>
      <c r="F41" s="210" t="s">
        <v>216</v>
      </c>
      <c r="G41" s="199"/>
      <c r="H41" s="199"/>
      <c r="I41" t="s">
        <v>210</v>
      </c>
      <c r="J41" s="200">
        <v>200</v>
      </c>
      <c r="K41" s="199"/>
    </row>
    <row r="42" spans="1:11" s="200" customFormat="1" x14ac:dyDescent="0.2">
      <c r="A42" s="199"/>
      <c r="B42" s="210">
        <v>80020612</v>
      </c>
      <c r="C42" s="211">
        <v>44159</v>
      </c>
      <c r="D42" s="210" t="s">
        <v>37</v>
      </c>
      <c r="E42" s="210">
        <v>40</v>
      </c>
      <c r="F42" s="210" t="s">
        <v>216</v>
      </c>
      <c r="G42" s="199"/>
      <c r="H42" s="199"/>
      <c r="I42" t="s">
        <v>43</v>
      </c>
      <c r="J42" s="200">
        <v>530</v>
      </c>
      <c r="K42" s="199"/>
    </row>
    <row r="43" spans="1:11" s="200" customFormat="1" x14ac:dyDescent="0.2">
      <c r="A43" s="199"/>
      <c r="B43" s="210">
        <v>80020612</v>
      </c>
      <c r="C43" s="211">
        <v>44159</v>
      </c>
      <c r="D43" s="210" t="s">
        <v>38</v>
      </c>
      <c r="E43" s="210">
        <v>600</v>
      </c>
      <c r="F43" s="210" t="s">
        <v>216</v>
      </c>
      <c r="G43" s="199"/>
      <c r="H43" s="199"/>
      <c r="I43" t="s">
        <v>24</v>
      </c>
      <c r="J43" s="200">
        <v>16335</v>
      </c>
      <c r="K43" s="199"/>
    </row>
    <row r="44" spans="1:11" s="200" customFormat="1" x14ac:dyDescent="0.2">
      <c r="A44" s="199"/>
      <c r="B44" s="210">
        <v>80020612</v>
      </c>
      <c r="C44" s="211">
        <v>44159</v>
      </c>
      <c r="D44" s="210" t="s">
        <v>39</v>
      </c>
      <c r="E44" s="210">
        <v>200</v>
      </c>
      <c r="F44" s="210" t="s">
        <v>216</v>
      </c>
      <c r="G44" s="199"/>
      <c r="H44" s="199"/>
      <c r="I44"/>
      <c r="K44" s="199"/>
    </row>
    <row r="45" spans="1:11" s="200" customFormat="1" x14ac:dyDescent="0.2">
      <c r="A45" s="199"/>
      <c r="C45" s="203"/>
      <c r="G45" s="199"/>
      <c r="H45" s="199"/>
      <c r="I45"/>
      <c r="K45" s="199"/>
    </row>
    <row r="46" spans="1:11" s="200" customFormat="1" x14ac:dyDescent="0.2">
      <c r="A46" s="199"/>
      <c r="C46" s="203"/>
      <c r="G46" s="199"/>
      <c r="H46" s="199"/>
      <c r="I46"/>
      <c r="K46" s="199"/>
    </row>
    <row r="47" spans="1:11" s="200" customFormat="1" x14ac:dyDescent="0.2">
      <c r="A47" s="199"/>
      <c r="B47" s="199" t="s">
        <v>29</v>
      </c>
      <c r="F47" s="201"/>
      <c r="G47" s="199"/>
      <c r="H47" s="199"/>
      <c r="I47"/>
      <c r="K47" s="199"/>
    </row>
    <row r="48" spans="1:11" s="200" customFormat="1" x14ac:dyDescent="0.2">
      <c r="A48" s="199"/>
      <c r="B48" s="199" t="s">
        <v>30</v>
      </c>
      <c r="F48" s="201"/>
      <c r="G48" s="199"/>
      <c r="H48" s="199"/>
      <c r="I48"/>
      <c r="K48" s="199"/>
    </row>
    <row r="49" spans="1:11" s="200" customFormat="1" x14ac:dyDescent="0.2">
      <c r="A49" s="199"/>
      <c r="B49" s="199" t="s">
        <v>28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31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32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33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34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35</v>
      </c>
      <c r="F54" s="201"/>
      <c r="G54" s="199"/>
      <c r="H54" s="199"/>
      <c r="I54"/>
      <c r="K54" s="199"/>
    </row>
    <row r="55" spans="1:11" s="200" customFormat="1" x14ac:dyDescent="0.2">
      <c r="A55" s="199"/>
      <c r="B55" s="200" t="s">
        <v>149</v>
      </c>
      <c r="F55" s="201"/>
      <c r="G55" s="199"/>
      <c r="H55" s="199"/>
      <c r="I55"/>
      <c r="K55" s="199"/>
    </row>
    <row r="56" spans="1:11" s="200" customFormat="1" x14ac:dyDescent="0.2">
      <c r="A56" s="199"/>
      <c r="B56" s="200" t="s">
        <v>214</v>
      </c>
      <c r="F56" s="201"/>
      <c r="G56" s="199"/>
      <c r="H56" s="199"/>
      <c r="I56"/>
      <c r="K56" s="199"/>
    </row>
    <row r="57" spans="1:11" s="200" customFormat="1" x14ac:dyDescent="0.2">
      <c r="A57" s="199"/>
      <c r="B57" s="199" t="s">
        <v>36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2" t="s">
        <v>90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166</v>
      </c>
      <c r="F59" s="201"/>
      <c r="G59" s="199"/>
      <c r="H59" s="199"/>
      <c r="I59"/>
      <c r="K59" s="199"/>
    </row>
    <row r="60" spans="1:11" s="200" customFormat="1" x14ac:dyDescent="0.2">
      <c r="A60" s="199"/>
      <c r="B60" s="199" t="s">
        <v>37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38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39</v>
      </c>
      <c r="F62" s="201"/>
      <c r="G62" s="199"/>
      <c r="H62" s="199"/>
      <c r="K62" s="199"/>
    </row>
    <row r="63" spans="1:11" s="200" customFormat="1" x14ac:dyDescent="0.2">
      <c r="A63" s="199"/>
      <c r="B63" s="202" t="s">
        <v>76</v>
      </c>
      <c r="F63" s="201"/>
      <c r="G63" s="199"/>
      <c r="H63" s="199"/>
      <c r="K63" s="199"/>
    </row>
    <row r="64" spans="1:11" s="200" customFormat="1" x14ac:dyDescent="0.2">
      <c r="A64" s="199"/>
      <c r="B64" s="199" t="s">
        <v>40</v>
      </c>
      <c r="F64" s="201"/>
      <c r="G64" s="199"/>
      <c r="H64" s="199"/>
      <c r="K64" s="199"/>
    </row>
    <row r="65" spans="1:11" s="200" customFormat="1" x14ac:dyDescent="0.2">
      <c r="A65" s="199"/>
      <c r="B65" s="199" t="s">
        <v>41</v>
      </c>
      <c r="F65" s="201"/>
      <c r="G65" s="199"/>
      <c r="H65" s="199"/>
      <c r="K65" s="199"/>
    </row>
    <row r="66" spans="1:11" s="200" customFormat="1" x14ac:dyDescent="0.2">
      <c r="A66" s="199"/>
      <c r="B66" s="200" t="s">
        <v>70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42</v>
      </c>
      <c r="F67" s="201"/>
      <c r="G67" s="199"/>
      <c r="H67" s="199"/>
      <c r="K67" s="199"/>
    </row>
    <row r="68" spans="1:11" s="200" customFormat="1" x14ac:dyDescent="0.2">
      <c r="A68" s="199"/>
      <c r="B68" s="199" t="s">
        <v>210</v>
      </c>
      <c r="F68" s="201"/>
      <c r="G68" s="199"/>
      <c r="H68" s="199"/>
      <c r="K68" s="199"/>
    </row>
    <row r="69" spans="1:11" s="200" customFormat="1" x14ac:dyDescent="0.2">
      <c r="A69" s="199"/>
      <c r="B69" s="199" t="s">
        <v>43</v>
      </c>
      <c r="F69" s="201"/>
      <c r="G69" s="199"/>
      <c r="H69" s="199"/>
      <c r="K69" s="199"/>
    </row>
    <row r="70" spans="1:11" s="200" customFormat="1" x14ac:dyDescent="0.2">
      <c r="A70" s="199"/>
      <c r="B70" s="199" t="s">
        <v>44</v>
      </c>
      <c r="F70" s="201"/>
      <c r="G70" s="199"/>
      <c r="H70" s="199"/>
      <c r="K70" s="199"/>
    </row>
    <row r="71" spans="1:11" s="200" customFormat="1" x14ac:dyDescent="0.2">
      <c r="A71" s="199"/>
      <c r="B71" s="94" t="s">
        <v>71</v>
      </c>
      <c r="F71" s="201"/>
      <c r="G71" s="199"/>
      <c r="H71" s="199"/>
      <c r="K71" s="199"/>
    </row>
    <row r="72" spans="1:11" s="200" customFormat="1" x14ac:dyDescent="0.2">
      <c r="A72" s="199"/>
      <c r="F72" s="201"/>
      <c r="G72" s="199"/>
      <c r="H72" s="199"/>
      <c r="K72" s="199"/>
    </row>
    <row r="73" spans="1:11" s="200" customFormat="1" x14ac:dyDescent="0.2">
      <c r="A73" s="199"/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  <row r="76" spans="1:11" s="200" customFormat="1" x14ac:dyDescent="0.2">
      <c r="A76" s="199"/>
      <c r="F76" s="201"/>
      <c r="G76" s="199"/>
      <c r="H76" s="199"/>
      <c r="K76" s="199"/>
    </row>
    <row r="77" spans="1:11" s="200" customFormat="1" x14ac:dyDescent="0.2">
      <c r="A77" s="199"/>
      <c r="F77" s="201"/>
      <c r="G77" s="199"/>
      <c r="H77" s="199"/>
      <c r="K77" s="199"/>
    </row>
  </sheetData>
  <dataValidations count="3">
    <dataValidation type="list" allowBlank="1" showInputMessage="1" showErrorMessage="1" sqref="D47" xr:uid="{00000000-0002-0000-2500-000000000000}">
      <formula1>$B$47:$B$66</formula1>
    </dataValidation>
    <dataValidation type="list" allowBlank="1" showInputMessage="1" showErrorMessage="1" sqref="D32:D34 D4:D30" xr:uid="{00000000-0002-0000-2500-000001000000}">
      <formula1>$B$47:$B$73</formula1>
    </dataValidation>
    <dataValidation type="list" allowBlank="1" showInputMessage="1" showErrorMessage="1" sqref="D31 D35:D46" xr:uid="{00000000-0002-0000-2500-000002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 filterMode="1">
    <tabColor rgb="FFFFC000"/>
    <pageSetUpPr fitToPage="1"/>
  </sheetPr>
  <dimension ref="A2:R101"/>
  <sheetViews>
    <sheetView showGridLines="0" topLeftCell="E18" zoomScale="80" zoomScaleNormal="80" workbookViewId="0">
      <selection activeCell="L37" sqref="L37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219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VLOOKUP(C8,$A$77:$B$96,2,FALSE)</f>
        <v>2.76</v>
      </c>
      <c r="E8" s="273">
        <f>IFERROR(VLOOKUP(A8,'Control-UTE Diciembre 2020 '!I7:J22,2,FALSE),0)</f>
        <v>610</v>
      </c>
      <c r="F8" s="271" t="s">
        <v>12</v>
      </c>
      <c r="G8" s="141">
        <f t="shared" ref="G8:G31" si="0">+D8*E8</f>
        <v>1683.6</v>
      </c>
      <c r="J8" s="290"/>
      <c r="L8" s="142">
        <v>50000562</v>
      </c>
      <c r="M8" s="299">
        <f>E8</f>
        <v>610</v>
      </c>
      <c r="N8" s="299"/>
      <c r="O8" s="299" t="s">
        <v>143</v>
      </c>
      <c r="P8" s="299">
        <v>2005</v>
      </c>
      <c r="Q8" s="299" t="s">
        <v>144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2" si="1">VLOOKUP(C9,$A$77:$B$107,2,FALSE)</f>
        <v>2</v>
      </c>
      <c r="E9" s="273">
        <f>IFERROR(VLOOKUP(A9,'Control-UTE Diciembre 2020 '!$I$7:$J$22,2,FALSE),0)</f>
        <v>0</v>
      </c>
      <c r="F9" s="273" t="s">
        <v>12</v>
      </c>
      <c r="G9" s="145">
        <f t="shared" si="0"/>
        <v>0</v>
      </c>
      <c r="L9" s="301">
        <v>50001241</v>
      </c>
      <c r="M9" s="299">
        <f t="shared" ref="M9:M32" si="2">E9</f>
        <v>0</v>
      </c>
      <c r="N9" s="299"/>
      <c r="O9" s="299" t="s">
        <v>143</v>
      </c>
      <c r="P9" s="299">
        <v>2005</v>
      </c>
      <c r="Q9" s="299" t="s">
        <v>144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Diciembre 2020 '!$I$7:$J$22,2,FALSE),0)</f>
        <v>500</v>
      </c>
      <c r="F10" s="273" t="s">
        <v>12</v>
      </c>
      <c r="G10" s="145">
        <f t="shared" si="0"/>
        <v>1615</v>
      </c>
      <c r="J10"/>
      <c r="K10"/>
      <c r="L10" s="237">
        <v>50001314</v>
      </c>
      <c r="M10" s="299">
        <f>E10</f>
        <v>500</v>
      </c>
      <c r="N10" s="323"/>
      <c r="O10" s="299" t="s">
        <v>143</v>
      </c>
      <c r="P10" s="299">
        <v>2005</v>
      </c>
      <c r="Q10" s="299" t="s">
        <v>144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Diciembre 2020 '!$I$7:$J$22,2,FALSE),0)</f>
        <v>700</v>
      </c>
      <c r="F11" s="273" t="s">
        <v>12</v>
      </c>
      <c r="G11" s="146">
        <f t="shared" si="0"/>
        <v>1288</v>
      </c>
      <c r="J11"/>
      <c r="K11"/>
      <c r="L11" s="237">
        <v>50001439</v>
      </c>
      <c r="M11" s="299">
        <f t="shared" si="2"/>
        <v>700</v>
      </c>
      <c r="N11" s="299"/>
      <c r="O11" s="299" t="s">
        <v>143</v>
      </c>
      <c r="P11" s="299">
        <v>2005</v>
      </c>
      <c r="Q11" s="299" t="s">
        <v>144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Diciembre 2020 '!$I$7:$J$22,2,FALSE),0)</f>
        <v>1000</v>
      </c>
      <c r="F12" s="273" t="s">
        <v>12</v>
      </c>
      <c r="G12" s="146">
        <f t="shared" si="0"/>
        <v>3180</v>
      </c>
      <c r="J12"/>
      <c r="K12"/>
      <c r="L12" s="237">
        <v>50003065</v>
      </c>
      <c r="M12" s="299">
        <f t="shared" si="2"/>
        <v>1000</v>
      </c>
      <c r="N12" s="299"/>
      <c r="O12" s="299" t="s">
        <v>143</v>
      </c>
      <c r="P12" s="299">
        <v>2005</v>
      </c>
      <c r="Q12" s="299" t="s">
        <v>144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Diciembre 2020 '!$I$7:$J$22,2,FALSE),0)</f>
        <v>2805</v>
      </c>
      <c r="F13" s="273" t="s">
        <v>12</v>
      </c>
      <c r="G13" s="146">
        <f t="shared" si="0"/>
        <v>6675.9</v>
      </c>
      <c r="J13"/>
      <c r="K13"/>
      <c r="L13" s="237">
        <v>50003076</v>
      </c>
      <c r="M13" s="299">
        <f t="shared" si="2"/>
        <v>2805</v>
      </c>
      <c r="N13" s="299"/>
      <c r="O13" s="299" t="s">
        <v>143</v>
      </c>
      <c r="P13" s="299">
        <v>2005</v>
      </c>
      <c r="Q13" s="299" t="s">
        <v>144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Diciembre 2020 '!$I$7:$J$22,2,FALSE),0)</f>
        <v>0</v>
      </c>
      <c r="F14" s="273" t="s">
        <v>12</v>
      </c>
      <c r="G14" s="146">
        <f t="shared" si="0"/>
        <v>0</v>
      </c>
      <c r="J14"/>
      <c r="K14"/>
      <c r="L14" s="237">
        <v>50003460</v>
      </c>
      <c r="M14" s="299">
        <f t="shared" si="2"/>
        <v>0</v>
      </c>
      <c r="N14" s="299"/>
      <c r="O14" s="299" t="s">
        <v>143</v>
      </c>
      <c r="P14" s="299">
        <v>2005</v>
      </c>
      <c r="Q14" s="299" t="s">
        <v>144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Diciembre 2020 '!$I$7:$J$22,2,FALSE),0)</f>
        <v>1030</v>
      </c>
      <c r="F15" s="272" t="s">
        <v>12</v>
      </c>
      <c r="G15" s="146">
        <f t="shared" si="0"/>
        <v>6159.4000000000005</v>
      </c>
      <c r="J15"/>
      <c r="K15"/>
      <c r="L15" s="237">
        <v>50003499</v>
      </c>
      <c r="M15" s="299">
        <f t="shared" si="2"/>
        <v>1030</v>
      </c>
      <c r="N15" s="299"/>
      <c r="O15" s="299" t="s">
        <v>143</v>
      </c>
      <c r="P15" s="299">
        <v>2005</v>
      </c>
      <c r="Q15" s="299" t="s">
        <v>144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Diciembre 2020 '!$I$7:$J$22,2,FALSE),0)</f>
        <v>0</v>
      </c>
      <c r="F16" s="272" t="s">
        <v>12</v>
      </c>
      <c r="G16" s="146">
        <f t="shared" si="0"/>
        <v>0</v>
      </c>
      <c r="J16"/>
      <c r="K16"/>
      <c r="L16" s="299">
        <v>50004826</v>
      </c>
      <c r="M16" s="299">
        <f t="shared" si="2"/>
        <v>0</v>
      </c>
      <c r="N16" s="299"/>
      <c r="O16" s="299" t="s">
        <v>143</v>
      </c>
      <c r="P16" s="299">
        <v>2005</v>
      </c>
      <c r="Q16" s="299" t="s">
        <v>144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Diciembre 2020 '!$I$7:$J$22,2,FALSE),0)</f>
        <v>0</v>
      </c>
      <c r="F17" s="272" t="s">
        <v>12</v>
      </c>
      <c r="G17" s="146">
        <f t="shared" si="0"/>
        <v>0</v>
      </c>
      <c r="J17"/>
      <c r="K17"/>
      <c r="L17" s="299">
        <v>50003889</v>
      </c>
      <c r="M17" s="299">
        <f t="shared" si="2"/>
        <v>0</v>
      </c>
      <c r="N17" s="299"/>
      <c r="O17" s="299" t="s">
        <v>143</v>
      </c>
      <c r="P17" s="299">
        <v>2005</v>
      </c>
      <c r="Q17" s="299" t="s">
        <v>144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Diciembre 2020 '!$I$7:$J$22,2,FALSE),0)</f>
        <v>2910</v>
      </c>
      <c r="F18" s="272" t="s">
        <v>12</v>
      </c>
      <c r="G18" s="146">
        <f t="shared" si="0"/>
        <v>6256.5</v>
      </c>
      <c r="J18"/>
      <c r="K18"/>
      <c r="L18" s="237">
        <v>50004144</v>
      </c>
      <c r="M18" s="299">
        <f t="shared" si="2"/>
        <v>2910</v>
      </c>
      <c r="N18" s="299"/>
      <c r="O18" s="299" t="s">
        <v>143</v>
      </c>
      <c r="P18" s="299">
        <v>2005</v>
      </c>
      <c r="Q18" s="299" t="s">
        <v>144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Diciembre 2020 '!$I$7:$J$22,2,FALSE),0)</f>
        <v>3910</v>
      </c>
      <c r="F19" s="272" t="s">
        <v>12</v>
      </c>
      <c r="G19" s="146">
        <f t="shared" si="0"/>
        <v>9423.1</v>
      </c>
      <c r="J19"/>
      <c r="K19"/>
      <c r="L19" s="237">
        <v>50004171</v>
      </c>
      <c r="M19" s="299">
        <f t="shared" si="2"/>
        <v>3910</v>
      </c>
      <c r="N19" s="299"/>
      <c r="O19" s="299" t="s">
        <v>143</v>
      </c>
      <c r="P19" s="299">
        <v>2005</v>
      </c>
      <c r="Q19" s="299" t="s">
        <v>144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Diciembre 2020 '!$I$7:$J$22,2,FALSE),0)</f>
        <v>2855</v>
      </c>
      <c r="F20" s="272" t="s">
        <v>12</v>
      </c>
      <c r="G20" s="146">
        <f t="shared" si="0"/>
        <v>8079.6500000000005</v>
      </c>
      <c r="J20"/>
      <c r="K20"/>
      <c r="L20" s="237">
        <v>50004198</v>
      </c>
      <c r="M20" s="299">
        <f t="shared" si="2"/>
        <v>2855</v>
      </c>
      <c r="N20" s="237"/>
      <c r="O20" s="299" t="s">
        <v>143</v>
      </c>
      <c r="P20" s="299">
        <v>2005</v>
      </c>
      <c r="Q20" s="299" t="s">
        <v>144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Diciembre 2020 '!$I$7:$J$22,2,FALSE),0)</f>
        <v>0</v>
      </c>
      <c r="F21" s="272" t="s">
        <v>12</v>
      </c>
      <c r="G21" s="146">
        <f t="shared" si="0"/>
        <v>0</v>
      </c>
      <c r="J21"/>
      <c r="K21"/>
      <c r="L21" s="301">
        <v>50004212</v>
      </c>
      <c r="M21" s="299">
        <f t="shared" si="2"/>
        <v>0</v>
      </c>
      <c r="N21" s="237"/>
      <c r="O21" s="299" t="s">
        <v>143</v>
      </c>
      <c r="P21" s="299">
        <v>2005</v>
      </c>
      <c r="Q21" s="299" t="s">
        <v>144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Diciembre 2020 '!$I$7:$J$22,2,FALSE),0)</f>
        <v>0</v>
      </c>
      <c r="F22" s="272" t="s">
        <v>12</v>
      </c>
      <c r="G22" s="146">
        <f t="shared" si="0"/>
        <v>0</v>
      </c>
      <c r="J22"/>
      <c r="K22"/>
      <c r="L22" s="299">
        <v>50004370</v>
      </c>
      <c r="M22" s="299">
        <f t="shared" si="2"/>
        <v>0</v>
      </c>
      <c r="N22" s="237"/>
      <c r="O22" s="299" t="s">
        <v>143</v>
      </c>
      <c r="P22" s="299">
        <v>2005</v>
      </c>
      <c r="Q22" s="299" t="s">
        <v>144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Diciembre 2020 '!$I$7:$J$22,2,FALSE),0)</f>
        <v>0</v>
      </c>
      <c r="F23" s="272" t="s">
        <v>12</v>
      </c>
      <c r="G23" s="146">
        <f t="shared" si="0"/>
        <v>0</v>
      </c>
      <c r="J23"/>
      <c r="K23"/>
      <c r="L23" s="301">
        <v>50004563</v>
      </c>
      <c r="M23" s="299">
        <f t="shared" si="2"/>
        <v>0</v>
      </c>
      <c r="N23" s="237"/>
      <c r="O23" s="299" t="s">
        <v>143</v>
      </c>
      <c r="P23" s="299">
        <v>2005</v>
      </c>
      <c r="Q23" s="299" t="s">
        <v>144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Diciembre 2020 '!$I$7:$J$22,2,FALSE),0)</f>
        <v>590</v>
      </c>
      <c r="F24" s="272" t="s">
        <v>12</v>
      </c>
      <c r="G24" s="146">
        <f t="shared" si="0"/>
        <v>2590.1</v>
      </c>
      <c r="J24"/>
      <c r="K24"/>
      <c r="L24" s="237">
        <v>50006226</v>
      </c>
      <c r="M24" s="299">
        <f t="shared" si="2"/>
        <v>590</v>
      </c>
      <c r="N24" s="237"/>
      <c r="O24" s="299" t="s">
        <v>143</v>
      </c>
      <c r="P24" s="299">
        <v>2005</v>
      </c>
      <c r="Q24" s="299" t="s">
        <v>144</v>
      </c>
      <c r="R24" s="299" t="s">
        <v>145</v>
      </c>
    </row>
    <row r="25" spans="1:18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Diciembre 2020 '!$I$7:$J$22,2,FALSE),0)</f>
        <v>0</v>
      </c>
      <c r="F25" s="272" t="s">
        <v>12</v>
      </c>
      <c r="G25" s="146">
        <f t="shared" si="0"/>
        <v>0</v>
      </c>
      <c r="J25"/>
      <c r="K25"/>
      <c r="L25" s="237">
        <v>50006423</v>
      </c>
      <c r="M25" s="299">
        <f t="shared" si="2"/>
        <v>0</v>
      </c>
      <c r="N25" s="237"/>
      <c r="O25" s="299" t="s">
        <v>143</v>
      </c>
      <c r="P25" s="299">
        <v>2005</v>
      </c>
      <c r="Q25" s="299" t="s">
        <v>144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Diciembre 2020 '!$I$7:$J$22,2,FALSE),0)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2"/>
        <v>0</v>
      </c>
      <c r="N26" s="237"/>
      <c r="O26" s="299" t="s">
        <v>143</v>
      </c>
      <c r="P26" s="299">
        <v>2005</v>
      </c>
      <c r="Q26" s="299" t="s">
        <v>144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Diciembre 2020 '!$I$7:$J$22,2,FALSE),0)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2"/>
        <v>0</v>
      </c>
      <c r="N27" s="237"/>
      <c r="O27" s="299" t="s">
        <v>143</v>
      </c>
      <c r="P27" s="299">
        <v>2005</v>
      </c>
      <c r="Q27" s="299" t="s">
        <v>144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Diciembre 2020 '!$I$7:$J$22,2,FALSE),0)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2"/>
        <v>0</v>
      </c>
      <c r="N28" s="237"/>
      <c r="O28" s="299" t="s">
        <v>143</v>
      </c>
      <c r="P28" s="299">
        <v>2005</v>
      </c>
      <c r="Q28" s="299" t="s">
        <v>144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1"/>
        <v>5.53</v>
      </c>
      <c r="E29" s="273">
        <f>IFERROR(VLOOKUP(A29,'Control-UTE Diciembre 2020 '!$I$7:$J$22,2,FALSE),0)</f>
        <v>1150</v>
      </c>
      <c r="F29" s="307" t="s">
        <v>12</v>
      </c>
      <c r="G29" s="308">
        <f t="shared" si="0"/>
        <v>6359.5</v>
      </c>
      <c r="L29" s="199">
        <v>50007459</v>
      </c>
      <c r="M29" s="299">
        <f t="shared" si="2"/>
        <v>1150</v>
      </c>
      <c r="N29" s="237"/>
      <c r="O29" s="299" t="s">
        <v>143</v>
      </c>
      <c r="P29" s="299">
        <v>2005</v>
      </c>
      <c r="Q29" s="299" t="s">
        <v>144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1"/>
        <v>4.8899999999999997</v>
      </c>
      <c r="E30" s="273">
        <f>IFERROR(VLOOKUP(A30,'Control-UTE Diciembre 2020 '!$I$7:$J$22,2,FALSE),0)</f>
        <v>815</v>
      </c>
      <c r="F30" s="307" t="s">
        <v>12</v>
      </c>
      <c r="G30" s="308">
        <f t="shared" si="0"/>
        <v>3985.35</v>
      </c>
      <c r="L30" s="199">
        <v>50008542</v>
      </c>
      <c r="M30" s="299">
        <f>E30/200</f>
        <v>4.0750000000000002</v>
      </c>
      <c r="N30" s="324"/>
      <c r="O30" s="299" t="s">
        <v>143</v>
      </c>
      <c r="P30" s="299">
        <v>2005</v>
      </c>
      <c r="Q30" s="299" t="s">
        <v>144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1"/>
        <v>4.45</v>
      </c>
      <c r="E31" s="273">
        <f>IFERROR(VLOOKUP(A31,'Control-UTE Diciembre 2020 '!$I$7:$J$22,2,FALSE),0)</f>
        <v>0</v>
      </c>
      <c r="F31" s="307" t="s">
        <v>12</v>
      </c>
      <c r="G31" s="308">
        <f t="shared" si="0"/>
        <v>0</v>
      </c>
      <c r="L31" s="199">
        <v>50006415</v>
      </c>
      <c r="M31" s="299">
        <f>E31/200</f>
        <v>0</v>
      </c>
      <c r="N31" s="324"/>
      <c r="O31" s="299" t="s">
        <v>143</v>
      </c>
      <c r="P31" s="299">
        <v>2005</v>
      </c>
      <c r="Q31" s="299" t="s">
        <v>144</v>
      </c>
      <c r="R31" s="299" t="s">
        <v>145</v>
      </c>
    </row>
    <row r="32" spans="1:18" s="200" customFormat="1" ht="24.95" customHeight="1" x14ac:dyDescent="0.2">
      <c r="A32" s="294" t="s">
        <v>166</v>
      </c>
      <c r="B32" s="205">
        <v>23</v>
      </c>
      <c r="C32" s="264" t="s">
        <v>167</v>
      </c>
      <c r="D32" s="315">
        <f t="shared" si="1"/>
        <v>6.26</v>
      </c>
      <c r="E32" s="320">
        <f>IFERROR(VLOOKUP(A32,'Control-UTE Diciembre 2020 '!$I$7:$J$22,2,FALSE),0)</f>
        <v>375</v>
      </c>
      <c r="F32" s="263" t="s">
        <v>12</v>
      </c>
      <c r="G32" s="157">
        <f>+D32*E32</f>
        <v>2347.5</v>
      </c>
      <c r="L32" s="199">
        <v>50004055</v>
      </c>
      <c r="M32" s="299">
        <f t="shared" si="2"/>
        <v>375</v>
      </c>
      <c r="N32" s="237"/>
      <c r="O32" s="299" t="s">
        <v>143</v>
      </c>
      <c r="P32" s="299">
        <v>2005</v>
      </c>
      <c r="Q32" s="299" t="s">
        <v>144</v>
      </c>
      <c r="R32" s="299" t="s">
        <v>145</v>
      </c>
    </row>
    <row r="33" spans="1:18" ht="30" customHeight="1" x14ac:dyDescent="0.2">
      <c r="B33" s="202"/>
      <c r="C33" s="257"/>
      <c r="D33" s="525" t="s">
        <v>11</v>
      </c>
      <c r="E33" s="525"/>
      <c r="F33" s="525"/>
      <c r="G33" s="49">
        <f>SUM(G8:G32)</f>
        <v>59643.6</v>
      </c>
      <c r="I33" s="321">
        <f>G33*0.97</f>
        <v>57854.291999999994</v>
      </c>
      <c r="J33" s="321" t="s">
        <v>180</v>
      </c>
      <c r="O33" s="297"/>
      <c r="P33" s="297"/>
      <c r="Q33" s="297"/>
      <c r="R33" s="297"/>
    </row>
    <row r="34" spans="1:18" ht="30" customHeight="1" x14ac:dyDescent="0.2">
      <c r="B34" s="202"/>
      <c r="C34" s="257"/>
      <c r="D34" s="201"/>
      <c r="E34" s="163"/>
      <c r="F34" s="201"/>
      <c r="G34" s="164"/>
      <c r="J34" s="199" t="str">
        <f>B5</f>
        <v>Período Diciembre 2020</v>
      </c>
      <c r="O34" s="297"/>
      <c r="P34" s="297"/>
      <c r="Q34" s="297"/>
      <c r="R34" s="297"/>
    </row>
    <row r="35" spans="1:18" ht="30" customHeight="1" x14ac:dyDescent="0.2">
      <c r="B35" s="255"/>
      <c r="C35" s="254" t="s">
        <v>18</v>
      </c>
      <c r="D35" s="256">
        <v>1942</v>
      </c>
      <c r="E35" s="167">
        <v>1</v>
      </c>
      <c r="F35" s="205" t="s">
        <v>10</v>
      </c>
      <c r="G35" s="81">
        <f>(D35*E35)</f>
        <v>1942</v>
      </c>
      <c r="I35" s="321">
        <f>G35*0.97</f>
        <v>1883.74</v>
      </c>
      <c r="L35" s="200">
        <v>20002585</v>
      </c>
      <c r="M35" s="200">
        <v>1</v>
      </c>
      <c r="N35" s="200"/>
      <c r="O35" s="63" t="s">
        <v>143</v>
      </c>
      <c r="P35" s="63">
        <v>2005</v>
      </c>
      <c r="Q35" s="63" t="s">
        <v>144</v>
      </c>
      <c r="R35" s="63" t="s">
        <v>145</v>
      </c>
    </row>
    <row r="36" spans="1:18" ht="30" customHeight="1" x14ac:dyDescent="0.2">
      <c r="B36" s="255"/>
      <c r="C36" s="254" t="s">
        <v>64</v>
      </c>
      <c r="D36" s="253">
        <v>378744.57</v>
      </c>
      <c r="E36" s="167">
        <v>1</v>
      </c>
      <c r="F36" s="205" t="s">
        <v>10</v>
      </c>
      <c r="G36" s="252">
        <f>D36*E36</f>
        <v>378744.57</v>
      </c>
      <c r="I36" s="321">
        <f>G36*0.97</f>
        <v>367382.2329</v>
      </c>
      <c r="L36" s="200">
        <v>20002374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s="237" customFormat="1" ht="30" customHeight="1" x14ac:dyDescent="0.25">
      <c r="A37" s="199"/>
      <c r="B37" s="251"/>
      <c r="C37" s="250"/>
      <c r="D37" s="249"/>
      <c r="E37" s="12"/>
      <c r="F37" s="249"/>
      <c r="G37" s="13"/>
      <c r="L37" s="199"/>
      <c r="M37" s="199"/>
      <c r="N37" s="199"/>
      <c r="O37" s="199"/>
      <c r="P37" s="199"/>
    </row>
    <row r="38" spans="1:18" s="237" customFormat="1" ht="30" customHeight="1" x14ac:dyDescent="0.2">
      <c r="A38" s="199"/>
      <c r="B38" s="524" t="s">
        <v>14</v>
      </c>
      <c r="C38" s="524"/>
      <c r="D38" s="524"/>
      <c r="E38" s="524"/>
      <c r="F38" s="205" t="s">
        <v>8</v>
      </c>
      <c r="G38" s="316">
        <f>G35+G33</f>
        <v>61585.599999999999</v>
      </c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15</v>
      </c>
      <c r="C39" s="524"/>
      <c r="D39" s="524"/>
      <c r="E39" s="524"/>
      <c r="F39" s="317" t="s">
        <v>9</v>
      </c>
      <c r="G39" s="318">
        <f>G36</f>
        <v>378744.57</v>
      </c>
      <c r="L39" s="199"/>
      <c r="M39" s="199"/>
      <c r="N39" s="199"/>
      <c r="O39" s="199"/>
      <c r="P39" s="199"/>
    </row>
    <row r="40" spans="1:18" s="237" customFormat="1" ht="30" customHeight="1" x14ac:dyDescent="0.2">
      <c r="B40" s="508" t="s">
        <v>174</v>
      </c>
      <c r="C40" s="508"/>
      <c r="D40" s="508"/>
      <c r="E40" s="508"/>
      <c r="F40" s="247" t="s">
        <v>8</v>
      </c>
      <c r="G40" s="246">
        <f>G38*0.97</f>
        <v>59738.031999999999</v>
      </c>
      <c r="I40" s="244"/>
      <c r="L40" s="199"/>
      <c r="M40" s="199"/>
      <c r="N40" s="199"/>
      <c r="O40" s="199"/>
      <c r="P40" s="199"/>
    </row>
    <row r="41" spans="1:18" ht="30" customHeight="1" x14ac:dyDescent="0.2">
      <c r="A41" s="237"/>
      <c r="B41" s="508" t="s">
        <v>175</v>
      </c>
      <c r="C41" s="508"/>
      <c r="D41" s="508"/>
      <c r="E41" s="508"/>
      <c r="F41" s="243" t="s">
        <v>9</v>
      </c>
      <c r="G41" s="242">
        <f>G39*0.97</f>
        <v>367382.2329</v>
      </c>
    </row>
    <row r="42" spans="1:18" ht="24.95" customHeight="1" x14ac:dyDescent="0.2">
      <c r="B42" s="241"/>
      <c r="C42" s="240"/>
      <c r="D42" s="240"/>
      <c r="E42" s="240"/>
      <c r="F42" s="239"/>
      <c r="G42" s="238"/>
      <c r="M42" s="200"/>
    </row>
    <row r="43" spans="1:18" ht="24.95" customHeight="1" x14ac:dyDescent="0.2">
      <c r="B43" s="234"/>
      <c r="C43" s="237"/>
      <c r="D43" s="237"/>
      <c r="E43" s="237"/>
      <c r="G43" s="236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  <c r="R45" s="309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D47" s="225"/>
      <c r="E47" s="225"/>
      <c r="F47" s="225"/>
      <c r="G47" s="235"/>
    </row>
    <row r="48" spans="1:18" ht="24.95" customHeight="1" x14ac:dyDescent="0.2">
      <c r="B48" s="234"/>
      <c r="D48" s="225"/>
      <c r="F48" s="225"/>
      <c r="G48" s="235"/>
      <c r="R48" s="309"/>
    </row>
    <row r="49" spans="2:18" ht="15" customHeight="1" x14ac:dyDescent="0.2">
      <c r="B49" s="234"/>
      <c r="C49" s="233" t="s">
        <v>16</v>
      </c>
      <c r="D49" s="232"/>
      <c r="E49" s="509" t="s">
        <v>17</v>
      </c>
      <c r="F49" s="509"/>
      <c r="G49" s="510"/>
      <c r="H49" s="231"/>
      <c r="R49" s="309"/>
    </row>
    <row r="50" spans="2:18" ht="15.75" x14ac:dyDescent="0.25">
      <c r="B50" s="230"/>
      <c r="C50" s="229" t="s">
        <v>69</v>
      </c>
      <c r="D50" s="228"/>
      <c r="E50" s="227" t="s">
        <v>13</v>
      </c>
      <c r="F50" s="227"/>
      <c r="G50" s="226"/>
      <c r="H50" s="225"/>
      <c r="R50" s="309"/>
    </row>
    <row r="51" spans="2:18" x14ac:dyDescent="0.2">
      <c r="B51" s="224"/>
      <c r="C51" s="223"/>
      <c r="D51" s="223"/>
      <c r="E51" s="222"/>
      <c r="F51" s="222"/>
      <c r="G51" s="221"/>
      <c r="R51" s="309"/>
    </row>
    <row r="52" spans="2:18" ht="21.95" customHeight="1" x14ac:dyDescent="0.2"/>
    <row r="53" spans="2:18" ht="21.95" customHeight="1" x14ac:dyDescent="0.2">
      <c r="R53" s="309"/>
    </row>
    <row r="54" spans="2:18" ht="21.95" customHeight="1" x14ac:dyDescent="0.2"/>
    <row r="55" spans="2:18" ht="7.5" customHeight="1" x14ac:dyDescent="0.2"/>
    <row r="59" spans="2:18" ht="21.9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3.2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7.5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>
      <c r="A77" s="199" t="s">
        <v>46</v>
      </c>
      <c r="B77" s="199">
        <v>2.76</v>
      </c>
    </row>
    <row r="78" spans="1:2" x14ac:dyDescent="0.2">
      <c r="A78" s="199" t="s">
        <v>47</v>
      </c>
      <c r="B78" s="199">
        <v>2</v>
      </c>
    </row>
    <row r="79" spans="1:2" x14ac:dyDescent="0.2">
      <c r="A79" s="199" t="s">
        <v>49</v>
      </c>
      <c r="B79" s="199">
        <v>3.23</v>
      </c>
    </row>
    <row r="80" spans="1:2" x14ac:dyDescent="0.2">
      <c r="A80" s="199" t="s">
        <v>48</v>
      </c>
      <c r="B80" s="199">
        <v>1.84</v>
      </c>
    </row>
    <row r="81" spans="1:2" x14ac:dyDescent="0.2">
      <c r="A81" s="199" t="s">
        <v>50</v>
      </c>
      <c r="B81" s="199">
        <v>3.18</v>
      </c>
    </row>
    <row r="82" spans="1:2" x14ac:dyDescent="0.2">
      <c r="A82" s="199" t="s">
        <v>51</v>
      </c>
      <c r="B82" s="199">
        <v>2.38</v>
      </c>
    </row>
    <row r="83" spans="1:2" x14ac:dyDescent="0.2">
      <c r="A83" s="199" t="s">
        <v>52</v>
      </c>
      <c r="B83" s="199">
        <v>5.45</v>
      </c>
    </row>
    <row r="84" spans="1:2" x14ac:dyDescent="0.2">
      <c r="A84" s="199" t="s">
        <v>53</v>
      </c>
      <c r="B84" s="199">
        <v>5.98</v>
      </c>
    </row>
    <row r="85" spans="1:2" x14ac:dyDescent="0.2">
      <c r="A85" s="199" t="s">
        <v>73</v>
      </c>
      <c r="B85" s="199">
        <v>2.2000000000000002</v>
      </c>
    </row>
    <row r="86" spans="1:2" x14ac:dyDescent="0.2">
      <c r="A86" s="199" t="s">
        <v>54</v>
      </c>
      <c r="B86" s="199">
        <v>4.7</v>
      </c>
    </row>
    <row r="87" spans="1:2" x14ac:dyDescent="0.2">
      <c r="A87" s="199" t="s">
        <v>101</v>
      </c>
      <c r="B87" s="199">
        <v>4.4000000000000004</v>
      </c>
    </row>
    <row r="88" spans="1:2" x14ac:dyDescent="0.2">
      <c r="A88" s="199" t="s">
        <v>55</v>
      </c>
      <c r="B88" s="199">
        <v>2.15</v>
      </c>
    </row>
    <row r="89" spans="1:2" x14ac:dyDescent="0.2">
      <c r="A89" s="199" t="s">
        <v>56</v>
      </c>
      <c r="B89" s="199">
        <v>2.41</v>
      </c>
    </row>
    <row r="90" spans="1:2" x14ac:dyDescent="0.2">
      <c r="A90" s="199" t="s">
        <v>57</v>
      </c>
      <c r="B90" s="199">
        <v>2.83</v>
      </c>
    </row>
    <row r="91" spans="1:2" x14ac:dyDescent="0.2">
      <c r="A91" s="199" t="s">
        <v>58</v>
      </c>
      <c r="B91" s="199">
        <v>3.46</v>
      </c>
    </row>
    <row r="92" spans="1:2" x14ac:dyDescent="0.2">
      <c r="A92" s="199" t="s">
        <v>59</v>
      </c>
      <c r="B92" s="199">
        <v>2.15</v>
      </c>
    </row>
    <row r="93" spans="1:2" x14ac:dyDescent="0.2">
      <c r="A93" s="199" t="s">
        <v>60</v>
      </c>
      <c r="B93" s="199">
        <v>4.3899999999999997</v>
      </c>
    </row>
    <row r="94" spans="1:2" x14ac:dyDescent="0.2">
      <c r="A94" s="199" t="s">
        <v>61</v>
      </c>
      <c r="B94" s="199">
        <v>3.9</v>
      </c>
    </row>
    <row r="95" spans="1:2" x14ac:dyDescent="0.2">
      <c r="A95" s="199" t="s">
        <v>62</v>
      </c>
      <c r="B95" s="199">
        <v>1.18</v>
      </c>
    </row>
    <row r="96" spans="1:2" x14ac:dyDescent="0.2">
      <c r="A96" s="199" t="s">
        <v>72</v>
      </c>
      <c r="B96" s="199">
        <v>4.5</v>
      </c>
    </row>
    <row r="97" spans="1:2" x14ac:dyDescent="0.2">
      <c r="A97" s="199" t="s">
        <v>77</v>
      </c>
      <c r="B97" s="199">
        <v>6.49</v>
      </c>
    </row>
    <row r="98" spans="1:2" x14ac:dyDescent="0.2">
      <c r="A98" s="199" t="s">
        <v>152</v>
      </c>
      <c r="B98" s="199">
        <v>5.53</v>
      </c>
    </row>
    <row r="99" spans="1:2" x14ac:dyDescent="0.2">
      <c r="A99" s="199" t="s">
        <v>217</v>
      </c>
      <c r="B99" s="199">
        <v>4.8899999999999997</v>
      </c>
    </row>
    <row r="100" spans="1:2" x14ac:dyDescent="0.2">
      <c r="A100" s="199" t="s">
        <v>167</v>
      </c>
      <c r="B100" s="199">
        <v>6.26</v>
      </c>
    </row>
    <row r="101" spans="1:2" x14ac:dyDescent="0.2">
      <c r="A101" s="127" t="s">
        <v>209</v>
      </c>
      <c r="B101" s="199">
        <v>4.45</v>
      </c>
    </row>
  </sheetData>
  <autoFilter ref="A7:R33" xr:uid="{00000000-0009-0000-0000-000027000000}">
    <filterColumn colId="4">
      <filters blank="1">
        <filter val="1000"/>
        <filter val="1150"/>
        <filter val="2805"/>
        <filter val="2855"/>
        <filter val="2910"/>
        <filter val="375"/>
        <filter val="3910"/>
        <filter val="500"/>
        <filter val="590"/>
        <filter val="610"/>
        <filter val="700"/>
        <filter val="810"/>
        <filter val="815"/>
      </filters>
    </filterColumn>
  </autoFilter>
  <mergeCells count="10">
    <mergeCell ref="B39:E39"/>
    <mergeCell ref="B40:E40"/>
    <mergeCell ref="B41:E41"/>
    <mergeCell ref="E49:G49"/>
    <mergeCell ref="B2:G2"/>
    <mergeCell ref="B3:G3"/>
    <mergeCell ref="B4:G4"/>
    <mergeCell ref="B5:G5"/>
    <mergeCell ref="D33:F33"/>
    <mergeCell ref="B38:E3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>
    <pageSetUpPr fitToPage="1"/>
  </sheetPr>
  <dimension ref="A1:AD79"/>
  <sheetViews>
    <sheetView topLeftCell="A3" zoomScale="98" zoomScaleNormal="98" workbookViewId="0">
      <selection activeCell="B4" sqref="B4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80021350</v>
      </c>
      <c r="C4" s="211">
        <v>44179</v>
      </c>
      <c r="D4" s="210" t="s">
        <v>28</v>
      </c>
      <c r="E4" s="210">
        <v>400</v>
      </c>
      <c r="F4" s="211" t="s">
        <v>211</v>
      </c>
      <c r="G4" s="200"/>
      <c r="H4" s="200"/>
    </row>
    <row r="5" spans="2:30" x14ac:dyDescent="0.2">
      <c r="B5" s="210">
        <v>80021350</v>
      </c>
      <c r="C5" s="211">
        <v>44179</v>
      </c>
      <c r="D5" s="210" t="s">
        <v>32</v>
      </c>
      <c r="E5" s="210">
        <v>1000</v>
      </c>
      <c r="F5" s="211" t="s">
        <v>211</v>
      </c>
      <c r="G5" s="200"/>
      <c r="H5" s="200"/>
    </row>
    <row r="6" spans="2:30" x14ac:dyDescent="0.2">
      <c r="B6" s="210">
        <v>80021350</v>
      </c>
      <c r="C6" s="211">
        <v>44179</v>
      </c>
      <c r="D6" s="210" t="s">
        <v>35</v>
      </c>
      <c r="E6" s="210">
        <v>260</v>
      </c>
      <c r="F6" s="211" t="s">
        <v>211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80021350</v>
      </c>
      <c r="C7" s="211">
        <v>44179</v>
      </c>
      <c r="D7" s="210" t="s">
        <v>149</v>
      </c>
      <c r="E7" s="210">
        <v>175</v>
      </c>
      <c r="F7" s="211" t="s">
        <v>211</v>
      </c>
      <c r="G7" s="200"/>
      <c r="H7" s="200"/>
      <c r="I7" s="76" t="s">
        <v>29</v>
      </c>
      <c r="J7" s="76">
        <v>610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80021350</v>
      </c>
      <c r="C8" s="211">
        <v>44179</v>
      </c>
      <c r="D8" s="210" t="s">
        <v>214</v>
      </c>
      <c r="E8" s="210">
        <v>550</v>
      </c>
      <c r="F8" s="211" t="s">
        <v>211</v>
      </c>
      <c r="I8" s="76" t="s">
        <v>28</v>
      </c>
      <c r="J8" s="76">
        <v>500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0">
        <v>80021350</v>
      </c>
      <c r="C9" s="211">
        <v>44179</v>
      </c>
      <c r="D9" s="210" t="s">
        <v>166</v>
      </c>
      <c r="E9" s="210">
        <v>175</v>
      </c>
      <c r="F9" s="211" t="s">
        <v>211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0">
        <v>80021350</v>
      </c>
      <c r="C10" s="211">
        <v>44179</v>
      </c>
      <c r="D10" s="210" t="s">
        <v>38</v>
      </c>
      <c r="E10" s="210">
        <v>280</v>
      </c>
      <c r="F10" s="211" t="s">
        <v>211</v>
      </c>
      <c r="I10" s="76" t="s">
        <v>32</v>
      </c>
      <c r="J10" s="76">
        <v>1000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0">
        <v>80021350</v>
      </c>
      <c r="C11" s="211">
        <v>44179</v>
      </c>
      <c r="D11" s="302" t="s">
        <v>42</v>
      </c>
      <c r="E11" s="210">
        <v>590</v>
      </c>
      <c r="F11" s="211" t="s">
        <v>211</v>
      </c>
      <c r="H11" s="208"/>
      <c r="I11" s="76" t="s">
        <v>33</v>
      </c>
      <c r="J11" s="76">
        <v>2805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80021324</v>
      </c>
      <c r="C12" s="216">
        <v>44176</v>
      </c>
      <c r="D12" s="215" t="s">
        <v>38</v>
      </c>
      <c r="E12" s="215">
        <v>1000</v>
      </c>
      <c r="F12" s="216" t="s">
        <v>212</v>
      </c>
      <c r="I12" s="76" t="s">
        <v>35</v>
      </c>
      <c r="J12" s="76">
        <v>1030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5">
        <v>80021324</v>
      </c>
      <c r="C13" s="216">
        <v>44176</v>
      </c>
      <c r="D13" s="215" t="s">
        <v>166</v>
      </c>
      <c r="E13" s="215">
        <v>200</v>
      </c>
      <c r="F13" s="216" t="s">
        <v>212</v>
      </c>
      <c r="I13" s="76" t="s">
        <v>149</v>
      </c>
      <c r="J13" s="76">
        <v>1150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5">
        <v>80021324</v>
      </c>
      <c r="C14" s="216">
        <v>44176</v>
      </c>
      <c r="D14" s="215" t="s">
        <v>35</v>
      </c>
      <c r="E14" s="215">
        <v>300</v>
      </c>
      <c r="F14" s="216" t="s">
        <v>212</v>
      </c>
      <c r="I14" s="76" t="s">
        <v>214</v>
      </c>
      <c r="J14" s="76">
        <v>815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5">
        <v>80021324</v>
      </c>
      <c r="C15" s="216">
        <v>44176</v>
      </c>
      <c r="D15" s="215" t="s">
        <v>149</v>
      </c>
      <c r="E15" s="215">
        <v>200</v>
      </c>
      <c r="F15" s="216" t="s">
        <v>212</v>
      </c>
      <c r="I15" s="76" t="s">
        <v>166</v>
      </c>
      <c r="J15" s="76">
        <v>375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5">
        <v>80021324</v>
      </c>
      <c r="C16" s="216">
        <v>44176</v>
      </c>
      <c r="D16" s="215" t="s">
        <v>37</v>
      </c>
      <c r="E16" s="215">
        <v>700</v>
      </c>
      <c r="F16" s="216" t="s">
        <v>212</v>
      </c>
      <c r="I16" s="76" t="s">
        <v>37</v>
      </c>
      <c r="J16" s="76">
        <v>2910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5">
        <v>80021324</v>
      </c>
      <c r="C17" s="216">
        <v>44176</v>
      </c>
      <c r="D17" s="215" t="s">
        <v>33</v>
      </c>
      <c r="E17" s="215">
        <v>2305</v>
      </c>
      <c r="F17" s="216" t="s">
        <v>212</v>
      </c>
      <c r="I17" s="76" t="s">
        <v>38</v>
      </c>
      <c r="J17" s="76">
        <v>3910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5">
        <v>80021324</v>
      </c>
      <c r="C18" s="216">
        <v>44176</v>
      </c>
      <c r="D18" s="215" t="s">
        <v>28</v>
      </c>
      <c r="E18" s="215">
        <v>100</v>
      </c>
      <c r="F18" s="216" t="s">
        <v>212</v>
      </c>
      <c r="I18" s="76" t="s">
        <v>39</v>
      </c>
      <c r="J18" s="76">
        <v>2855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5">
        <v>80021324</v>
      </c>
      <c r="C19" s="216">
        <v>44176</v>
      </c>
      <c r="D19" s="215" t="s">
        <v>39</v>
      </c>
      <c r="E19" s="215">
        <v>100</v>
      </c>
      <c r="F19" s="216" t="s">
        <v>212</v>
      </c>
      <c r="I19" s="76" t="s">
        <v>42</v>
      </c>
      <c r="J19" s="76">
        <v>590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5">
        <v>80021324</v>
      </c>
      <c r="C20" s="216">
        <v>44176</v>
      </c>
      <c r="D20" s="215" t="s">
        <v>214</v>
      </c>
      <c r="E20" s="215">
        <v>165</v>
      </c>
      <c r="F20" s="216" t="s">
        <v>212</v>
      </c>
      <c r="I20" s="76" t="s">
        <v>27</v>
      </c>
      <c r="J20" s="76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80021325</v>
      </c>
      <c r="C21" s="211">
        <v>44176</v>
      </c>
      <c r="D21" s="210" t="s">
        <v>37</v>
      </c>
      <c r="E21" s="210">
        <v>1510</v>
      </c>
      <c r="F21" s="210" t="s">
        <v>213</v>
      </c>
      <c r="I21" s="76" t="s">
        <v>24</v>
      </c>
      <c r="J21" s="76">
        <v>19250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80021325</v>
      </c>
      <c r="C22" s="211">
        <v>44176</v>
      </c>
      <c r="D22" s="210" t="s">
        <v>29</v>
      </c>
      <c r="E22" s="210">
        <v>380</v>
      </c>
      <c r="F22" s="210" t="s">
        <v>213</v>
      </c>
      <c r="H22" s="208"/>
      <c r="I22"/>
      <c r="J22"/>
    </row>
    <row r="23" spans="1:29" x14ac:dyDescent="0.2">
      <c r="B23" s="210">
        <v>80021325</v>
      </c>
      <c r="C23" s="211">
        <v>44176</v>
      </c>
      <c r="D23" s="210" t="s">
        <v>39</v>
      </c>
      <c r="E23" s="210">
        <v>1250</v>
      </c>
      <c r="F23" s="210" t="s">
        <v>213</v>
      </c>
      <c r="I23"/>
      <c r="J23" s="199"/>
    </row>
    <row r="24" spans="1:29" x14ac:dyDescent="0.2">
      <c r="B24" s="210">
        <v>80021325</v>
      </c>
      <c r="C24" s="211">
        <v>44176</v>
      </c>
      <c r="D24" s="210" t="s">
        <v>38</v>
      </c>
      <c r="E24" s="210">
        <v>730</v>
      </c>
      <c r="F24" s="210" t="s">
        <v>213</v>
      </c>
      <c r="I24"/>
    </row>
    <row r="25" spans="1:29" x14ac:dyDescent="0.2">
      <c r="B25" s="210">
        <v>80021325</v>
      </c>
      <c r="C25" s="211">
        <v>44176</v>
      </c>
      <c r="D25" s="210" t="s">
        <v>31</v>
      </c>
      <c r="E25" s="210">
        <v>350</v>
      </c>
      <c r="F25" s="210" t="s">
        <v>213</v>
      </c>
      <c r="I25"/>
    </row>
    <row r="26" spans="1:29" x14ac:dyDescent="0.2">
      <c r="B26" s="210">
        <v>80021325</v>
      </c>
      <c r="C26" s="211">
        <v>44176</v>
      </c>
      <c r="D26" s="210" t="s">
        <v>149</v>
      </c>
      <c r="E26" s="210">
        <v>125</v>
      </c>
      <c r="F26" s="210" t="s">
        <v>213</v>
      </c>
      <c r="I26"/>
    </row>
    <row r="27" spans="1:29" x14ac:dyDescent="0.2">
      <c r="B27" s="210">
        <v>80021325</v>
      </c>
      <c r="C27" s="211">
        <v>44176</v>
      </c>
      <c r="D27" s="210" t="s">
        <v>35</v>
      </c>
      <c r="E27" s="210">
        <v>250</v>
      </c>
      <c r="F27" s="210" t="s">
        <v>213</v>
      </c>
      <c r="I27"/>
    </row>
    <row r="28" spans="1:29" x14ac:dyDescent="0.2">
      <c r="B28" s="210">
        <v>80021325</v>
      </c>
      <c r="C28" s="211">
        <v>44176</v>
      </c>
      <c r="D28" s="210" t="s">
        <v>214</v>
      </c>
      <c r="E28" s="210">
        <v>100</v>
      </c>
      <c r="F28" s="210" t="s">
        <v>213</v>
      </c>
      <c r="I28"/>
    </row>
    <row r="29" spans="1:29" x14ac:dyDescent="0.2">
      <c r="B29" s="215">
        <v>80021543</v>
      </c>
      <c r="C29" s="216">
        <v>44182</v>
      </c>
      <c r="D29" s="215" t="s">
        <v>39</v>
      </c>
      <c r="E29" s="215">
        <v>1505</v>
      </c>
      <c r="F29" s="215" t="s">
        <v>215</v>
      </c>
      <c r="I29"/>
    </row>
    <row r="30" spans="1:29" x14ac:dyDescent="0.2">
      <c r="B30" s="215">
        <v>80021543</v>
      </c>
      <c r="C30" s="216">
        <v>44182</v>
      </c>
      <c r="D30" s="215" t="s">
        <v>37</v>
      </c>
      <c r="E30" s="215">
        <v>700</v>
      </c>
      <c r="F30" s="215" t="s">
        <v>215</v>
      </c>
      <c r="I30"/>
    </row>
    <row r="31" spans="1:29" x14ac:dyDescent="0.2">
      <c r="B31" s="215">
        <v>80021543</v>
      </c>
      <c r="C31" s="216">
        <v>44182</v>
      </c>
      <c r="D31" s="215" t="s">
        <v>149</v>
      </c>
      <c r="E31" s="215">
        <v>650</v>
      </c>
      <c r="F31" s="215" t="s">
        <v>215</v>
      </c>
      <c r="I31"/>
    </row>
    <row r="32" spans="1:29" s="200" customFormat="1" x14ac:dyDescent="0.2">
      <c r="A32" s="199"/>
      <c r="B32" s="215">
        <v>80021543</v>
      </c>
      <c r="C32" s="216">
        <v>44182</v>
      </c>
      <c r="D32" s="215" t="s">
        <v>33</v>
      </c>
      <c r="E32" s="215">
        <v>500</v>
      </c>
      <c r="F32" s="215" t="s">
        <v>215</v>
      </c>
      <c r="G32" s="199"/>
      <c r="H32" s="199"/>
      <c r="I32"/>
      <c r="K32" s="199"/>
    </row>
    <row r="33" spans="1:11" x14ac:dyDescent="0.2">
      <c r="B33" s="215">
        <v>80021543</v>
      </c>
      <c r="C33" s="216">
        <v>44182</v>
      </c>
      <c r="D33" s="215" t="s">
        <v>29</v>
      </c>
      <c r="E33" s="215">
        <v>230</v>
      </c>
      <c r="F33" s="215" t="s">
        <v>215</v>
      </c>
      <c r="I33"/>
    </row>
    <row r="34" spans="1:11" s="200" customFormat="1" x14ac:dyDescent="0.2">
      <c r="A34" s="199"/>
      <c r="B34" s="215">
        <v>80021543</v>
      </c>
      <c r="C34" s="216">
        <v>44182</v>
      </c>
      <c r="D34" s="215" t="s">
        <v>31</v>
      </c>
      <c r="E34" s="215">
        <v>350</v>
      </c>
      <c r="F34" s="215" t="s">
        <v>215</v>
      </c>
      <c r="G34" s="199"/>
      <c r="H34" s="199"/>
      <c r="I34"/>
      <c r="K34" s="199"/>
    </row>
    <row r="35" spans="1:11" s="200" customFormat="1" x14ac:dyDescent="0.2">
      <c r="A35" s="199"/>
      <c r="B35" s="215">
        <v>80021543</v>
      </c>
      <c r="C35" s="216">
        <v>44182</v>
      </c>
      <c r="D35" s="215" t="s">
        <v>38</v>
      </c>
      <c r="E35" s="215">
        <v>1900</v>
      </c>
      <c r="F35" s="215" t="s">
        <v>215</v>
      </c>
      <c r="G35" s="199"/>
      <c r="H35" s="199"/>
      <c r="I35"/>
      <c r="K35" s="199"/>
    </row>
    <row r="36" spans="1:11" s="200" customFormat="1" x14ac:dyDescent="0.2">
      <c r="A36" s="199"/>
      <c r="B36" s="210">
        <v>80021753</v>
      </c>
      <c r="C36" s="211">
        <v>44186</v>
      </c>
      <c r="D36" s="210" t="s">
        <v>35</v>
      </c>
      <c r="E36" s="210">
        <v>220</v>
      </c>
      <c r="F36" s="211">
        <v>44181</v>
      </c>
      <c r="G36" s="199"/>
      <c r="H36" s="199"/>
      <c r="I36"/>
      <c r="K36" s="199"/>
    </row>
    <row r="37" spans="1:11" s="200" customFormat="1" x14ac:dyDescent="0.2">
      <c r="A37" s="199"/>
      <c r="B37" s="210"/>
      <c r="C37" s="211"/>
      <c r="D37" s="210"/>
      <c r="E37" s="210"/>
      <c r="F37" s="210"/>
      <c r="G37" s="199"/>
      <c r="H37" s="199"/>
      <c r="I37"/>
      <c r="K37" s="199"/>
    </row>
    <row r="38" spans="1:11" s="200" customFormat="1" x14ac:dyDescent="0.2">
      <c r="A38" s="199"/>
      <c r="B38" s="210"/>
      <c r="C38" s="211"/>
      <c r="D38" s="210"/>
      <c r="E38" s="210"/>
      <c r="F38" s="210"/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1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1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1" s="200" customFormat="1" x14ac:dyDescent="0.2">
      <c r="A47" s="199"/>
      <c r="C47" s="203"/>
      <c r="G47" s="199"/>
      <c r="H47" s="199"/>
      <c r="I47"/>
      <c r="K47" s="199"/>
    </row>
    <row r="48" spans="1:11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1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1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1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1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1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1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  <row r="76" spans="1:11" s="200" customFormat="1" x14ac:dyDescent="0.2">
      <c r="A76" s="199"/>
      <c r="F76" s="201"/>
      <c r="G76" s="199"/>
      <c r="H76" s="199"/>
      <c r="K76" s="199"/>
    </row>
    <row r="77" spans="1:11" s="200" customFormat="1" x14ac:dyDescent="0.2">
      <c r="A77" s="199"/>
      <c r="F77" s="201"/>
      <c r="G77" s="199"/>
      <c r="H77" s="199"/>
      <c r="K77" s="199"/>
    </row>
    <row r="78" spans="1:11" s="200" customFormat="1" x14ac:dyDescent="0.2">
      <c r="A78" s="199"/>
      <c r="F78" s="201"/>
      <c r="G78" s="199"/>
      <c r="H78" s="199"/>
      <c r="K78" s="199"/>
    </row>
    <row r="79" spans="1:11" s="200" customFormat="1" x14ac:dyDescent="0.2">
      <c r="A79" s="199"/>
      <c r="F79" s="201"/>
      <c r="G79" s="199"/>
      <c r="H79" s="199"/>
      <c r="K79" s="199"/>
    </row>
  </sheetData>
  <dataValidations count="3">
    <dataValidation type="list" allowBlank="1" showInputMessage="1" showErrorMessage="1" sqref="D33 D36:D48" xr:uid="{00000000-0002-0000-2800-000000000000}">
      <formula1>$B$49:$B$74</formula1>
    </dataValidation>
    <dataValidation type="list" allowBlank="1" showInputMessage="1" showErrorMessage="1" sqref="D34:D35 D4:D32" xr:uid="{00000000-0002-0000-2800-000001000000}">
      <formula1>$B$49:$B$75</formula1>
    </dataValidation>
    <dataValidation type="list" allowBlank="1" showInputMessage="1" showErrorMessage="1" sqref="D49" xr:uid="{00000000-0002-0000-2800-000002000000}">
      <formula1>$B$49:$B$68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 filterMode="1">
    <tabColor rgb="FFFFC000"/>
    <pageSetUpPr fitToPage="1"/>
  </sheetPr>
  <dimension ref="A2:R101"/>
  <sheetViews>
    <sheetView showGridLines="0" topLeftCell="B5" zoomScale="80" zoomScaleNormal="80" workbookViewId="0">
      <selection activeCell="G33" sqref="G33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238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VLOOKUP(C8,$A$77:$B$96,2,FALSE)</f>
        <v>2.76</v>
      </c>
      <c r="E8" s="273">
        <f>IFERROR(VLOOKUP(A8,'Control-UTE Enero 2021'!$I$7:$J$20,2,FALSE),0)</f>
        <v>610</v>
      </c>
      <c r="F8" s="271" t="s">
        <v>12</v>
      </c>
      <c r="G8" s="141">
        <f t="shared" ref="G8:G31" si="0">+D8*E8</f>
        <v>1683.6</v>
      </c>
      <c r="J8" s="290"/>
      <c r="L8" s="142" t="s">
        <v>224</v>
      </c>
      <c r="M8" s="299">
        <f>E8</f>
        <v>610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2" si="1">VLOOKUP(C9,$A$77:$B$107,2,FALSE)</f>
        <v>2</v>
      </c>
      <c r="E9" s="273">
        <f>IFERROR(VLOOKUP(A9,'Control-UTE Diciembre 2020 '!$I$7:$J$22,2,FALSE),0)</f>
        <v>0</v>
      </c>
      <c r="F9" s="273" t="s">
        <v>12</v>
      </c>
      <c r="G9" s="145">
        <f t="shared" si="0"/>
        <v>0</v>
      </c>
      <c r="L9" s="301">
        <v>50001241</v>
      </c>
      <c r="M9" s="299">
        <f t="shared" ref="M9:M32" si="2">E9</f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Enero 2021'!$I$7:$J$20,2,FALSE),0)</f>
        <v>450</v>
      </c>
      <c r="F10" s="273" t="s">
        <v>12</v>
      </c>
      <c r="G10" s="145">
        <f t="shared" si="0"/>
        <v>1453.5</v>
      </c>
      <c r="J10"/>
      <c r="K10"/>
      <c r="L10" s="237" t="s">
        <v>225</v>
      </c>
      <c r="M10" s="299">
        <f t="shared" si="2"/>
        <v>450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Enero 2021'!$I$7:$J$20,2,FALSE),0)</f>
        <v>700</v>
      </c>
      <c r="F11" s="273" t="s">
        <v>12</v>
      </c>
      <c r="G11" s="146">
        <f t="shared" si="0"/>
        <v>1288</v>
      </c>
      <c r="J11"/>
      <c r="K11"/>
      <c r="L11" s="237" t="s">
        <v>226</v>
      </c>
      <c r="M11" s="299">
        <f t="shared" si="2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Enero 2021'!$I$7:$J$20,2,FALSE),0)</f>
        <v>1030</v>
      </c>
      <c r="F12" s="273" t="s">
        <v>12</v>
      </c>
      <c r="G12" s="146">
        <f t="shared" si="0"/>
        <v>3275.4</v>
      </c>
      <c r="J12"/>
      <c r="K12"/>
      <c r="L12" s="237" t="s">
        <v>227</v>
      </c>
      <c r="M12" s="299">
        <f t="shared" si="2"/>
        <v>1030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Enero 2021'!$I$7:$J$20,2,FALSE),0)</f>
        <v>2895</v>
      </c>
      <c r="F13" s="273" t="s">
        <v>12</v>
      </c>
      <c r="G13" s="146">
        <f t="shared" si="0"/>
        <v>6890.0999999999995</v>
      </c>
      <c r="J13"/>
      <c r="K13"/>
      <c r="L13" s="237" t="s">
        <v>228</v>
      </c>
      <c r="M13" s="299">
        <f t="shared" si="2"/>
        <v>2895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Enero 2021'!$I$7:$J$20,2,FALSE),0)</f>
        <v>0</v>
      </c>
      <c r="F14" s="273" t="s">
        <v>12</v>
      </c>
      <c r="G14" s="146">
        <f t="shared" si="0"/>
        <v>0</v>
      </c>
      <c r="J14"/>
      <c r="K14"/>
      <c r="L14" s="237">
        <v>50003460</v>
      </c>
      <c r="M14" s="299">
        <f t="shared" si="2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Enero 2021'!$I$7:$J$20,2,FALSE),0)</f>
        <v>1155</v>
      </c>
      <c r="F15" s="272" t="s">
        <v>12</v>
      </c>
      <c r="G15" s="146">
        <f t="shared" si="0"/>
        <v>6906.9000000000005</v>
      </c>
      <c r="J15"/>
      <c r="K15"/>
      <c r="L15" s="237" t="s">
        <v>229</v>
      </c>
      <c r="M15" s="299">
        <f>E15</f>
        <v>1155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Enero 2021'!$I$7:$J$20,2,FALSE),0)</f>
        <v>0</v>
      </c>
      <c r="F16" s="272" t="s">
        <v>12</v>
      </c>
      <c r="G16" s="146">
        <f t="shared" si="0"/>
        <v>0</v>
      </c>
      <c r="J16"/>
      <c r="K16"/>
      <c r="L16" s="299">
        <v>50004826</v>
      </c>
      <c r="M16" s="299">
        <f t="shared" si="2"/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Enero 2021'!$I$7:$J$20,2,FALSE),0)</f>
        <v>0</v>
      </c>
      <c r="F17" s="272" t="s">
        <v>12</v>
      </c>
      <c r="G17" s="146">
        <f t="shared" si="0"/>
        <v>0</v>
      </c>
      <c r="J17"/>
      <c r="K17"/>
      <c r="L17" s="299">
        <v>50003889</v>
      </c>
      <c r="M17" s="299">
        <f t="shared" si="2"/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Enero 2021'!$I$7:$J$20,2,FALSE),0)</f>
        <v>2070</v>
      </c>
      <c r="F18" s="272" t="s">
        <v>12</v>
      </c>
      <c r="G18" s="146">
        <f t="shared" si="0"/>
        <v>4450.5</v>
      </c>
      <c r="J18"/>
      <c r="K18"/>
      <c r="L18" s="237" t="s">
        <v>230</v>
      </c>
      <c r="M18" s="299">
        <f t="shared" si="2"/>
        <v>2070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Enero 2021'!$I$7:$J$20,2,FALSE),0)</f>
        <v>3865</v>
      </c>
      <c r="F19" s="272" t="s">
        <v>12</v>
      </c>
      <c r="G19" s="146">
        <f t="shared" si="0"/>
        <v>9314.6500000000015</v>
      </c>
      <c r="J19"/>
      <c r="K19"/>
      <c r="L19" s="237" t="s">
        <v>231</v>
      </c>
      <c r="M19" s="299">
        <f t="shared" si="2"/>
        <v>3865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Enero 2021'!$I$7:$J$20,2,FALSE),0)</f>
        <v>2900</v>
      </c>
      <c r="F20" s="272" t="s">
        <v>12</v>
      </c>
      <c r="G20" s="146">
        <f t="shared" si="0"/>
        <v>8207</v>
      </c>
      <c r="J20"/>
      <c r="K20"/>
      <c r="L20" s="237" t="s">
        <v>232</v>
      </c>
      <c r="M20" s="299">
        <f t="shared" si="2"/>
        <v>2900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Enero 2021'!$I$7:$J$20,2,FALSE),0)</f>
        <v>0</v>
      </c>
      <c r="F21" s="272" t="s">
        <v>12</v>
      </c>
      <c r="G21" s="146">
        <f t="shared" si="0"/>
        <v>0</v>
      </c>
      <c r="J21"/>
      <c r="K21"/>
      <c r="L21" s="301">
        <v>50004212</v>
      </c>
      <c r="M21" s="299">
        <f t="shared" si="2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Enero 2021'!$I$7:$J$20,2,FALSE),0)</f>
        <v>0</v>
      </c>
      <c r="F22" s="272" t="s">
        <v>12</v>
      </c>
      <c r="G22" s="146">
        <f t="shared" si="0"/>
        <v>0</v>
      </c>
      <c r="J22"/>
      <c r="K22"/>
      <c r="L22" s="299">
        <v>50004370</v>
      </c>
      <c r="M22" s="299">
        <f t="shared" si="2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Enero 2021'!$I$7:$J$20,2,FALSE),0)</f>
        <v>0</v>
      </c>
      <c r="F23" s="272" t="s">
        <v>12</v>
      </c>
      <c r="G23" s="146">
        <f t="shared" si="0"/>
        <v>0</v>
      </c>
      <c r="J23"/>
      <c r="K23"/>
      <c r="L23" s="301">
        <v>50004563</v>
      </c>
      <c r="M23" s="299">
        <f t="shared" si="2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Enero 2021'!$I$7:$J$20,2,FALSE),0)</f>
        <v>490</v>
      </c>
      <c r="F24" s="272" t="s">
        <v>12</v>
      </c>
      <c r="G24" s="146">
        <f t="shared" si="0"/>
        <v>2151.1</v>
      </c>
      <c r="J24"/>
      <c r="K24"/>
      <c r="L24" s="237" t="s">
        <v>233</v>
      </c>
      <c r="M24" s="299">
        <f>E24</f>
        <v>490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Enero 2021'!$I$7:$J$20,2,FALSE),0)</f>
        <v>0</v>
      </c>
      <c r="F25" s="272" t="s">
        <v>12</v>
      </c>
      <c r="G25" s="146">
        <f t="shared" si="0"/>
        <v>0</v>
      </c>
      <c r="J25"/>
      <c r="K25"/>
      <c r="L25" s="237">
        <v>50006423</v>
      </c>
      <c r="M25" s="299">
        <f t="shared" si="2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Enero 2021'!$I$7:$J$20,2,FALSE),0)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2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Enero 2021'!$I$7:$J$20,2,FALSE),0)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2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Enero 2021'!$I$7:$J$20,2,FALSE),0)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2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1"/>
        <v>5.53</v>
      </c>
      <c r="E29" s="273">
        <f>IFERROR(VLOOKUP(A29,'Control-UTE Enero 2021'!$I$7:$J$20,2,FALSE),0)</f>
        <v>1315</v>
      </c>
      <c r="F29" s="307" t="s">
        <v>12</v>
      </c>
      <c r="G29" s="308">
        <f t="shared" si="0"/>
        <v>7271.9500000000007</v>
      </c>
      <c r="L29" s="199" t="s">
        <v>234</v>
      </c>
      <c r="M29" s="299">
        <f t="shared" si="2"/>
        <v>1315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1"/>
        <v>4.8899999999999997</v>
      </c>
      <c r="E30" s="273">
        <f>IFERROR(VLOOKUP(A30,'Control-UTE Enero 2021'!$I$7:$J$20,2,FALSE),0)</f>
        <v>700</v>
      </c>
      <c r="F30" s="307" t="s">
        <v>12</v>
      </c>
      <c r="G30" s="308">
        <f t="shared" si="0"/>
        <v>3423</v>
      </c>
      <c r="L30" s="199" t="s">
        <v>214</v>
      </c>
      <c r="M30" s="299">
        <f>E30/200</f>
        <v>3.5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1"/>
        <v>4.45</v>
      </c>
      <c r="E31" s="273">
        <f>IFERROR(VLOOKUP(A31,'Control-UTE Enero 2021'!$I$7:$J$20,2,FALSE),0)</f>
        <v>0</v>
      </c>
      <c r="F31" s="307" t="s">
        <v>12</v>
      </c>
      <c r="G31" s="308">
        <f t="shared" si="0"/>
        <v>0</v>
      </c>
      <c r="L31" s="199">
        <v>50006415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 t="s">
        <v>166</v>
      </c>
      <c r="B32" s="205">
        <v>23</v>
      </c>
      <c r="C32" s="264" t="s">
        <v>167</v>
      </c>
      <c r="D32" s="315">
        <f t="shared" si="1"/>
        <v>6.26</v>
      </c>
      <c r="E32" s="320">
        <f>IFERROR(VLOOKUP(A32,'Control-UTE Enero 2021'!$I$7:$J$20,2,FALSE),0)</f>
        <v>310</v>
      </c>
      <c r="F32" s="263" t="s">
        <v>12</v>
      </c>
      <c r="G32" s="157">
        <f>+D32*E32</f>
        <v>1940.6</v>
      </c>
      <c r="L32" s="199" t="s">
        <v>235</v>
      </c>
      <c r="M32" s="299">
        <f t="shared" si="2"/>
        <v>310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ht="30" customHeight="1" x14ac:dyDescent="0.2">
      <c r="B33" s="202"/>
      <c r="C33" s="257"/>
      <c r="D33" s="525" t="s">
        <v>11</v>
      </c>
      <c r="E33" s="525"/>
      <c r="F33" s="525"/>
      <c r="G33" s="49">
        <f>SUM(G8:G32)</f>
        <v>58256.299999999996</v>
      </c>
      <c r="I33" s="321">
        <f>G33*0.97</f>
        <v>56508.610999999997</v>
      </c>
      <c r="J33" s="321" t="s">
        <v>180</v>
      </c>
      <c r="O33" s="297"/>
      <c r="P33" s="297"/>
      <c r="Q33" s="297"/>
      <c r="R33" s="297"/>
    </row>
    <row r="34" spans="1:18" ht="30" customHeight="1" x14ac:dyDescent="0.2">
      <c r="B34" s="202"/>
      <c r="C34" s="257"/>
      <c r="D34" s="201"/>
      <c r="E34" s="163"/>
      <c r="F34" s="201"/>
      <c r="G34" s="164"/>
      <c r="J34" s="199" t="str">
        <f>B5</f>
        <v>Período Enero 2021</v>
      </c>
      <c r="O34" s="297"/>
      <c r="P34" s="297"/>
      <c r="Q34" s="297"/>
      <c r="R34" s="297"/>
    </row>
    <row r="35" spans="1:18" ht="30" customHeight="1" x14ac:dyDescent="0.2">
      <c r="B35" s="255"/>
      <c r="C35" s="254" t="s">
        <v>18</v>
      </c>
      <c r="D35" s="256">
        <v>1942</v>
      </c>
      <c r="E35" s="167">
        <v>1</v>
      </c>
      <c r="F35" s="205" t="s">
        <v>10</v>
      </c>
      <c r="G35" s="81">
        <f>(D35*E35)</f>
        <v>1942</v>
      </c>
      <c r="I35" s="321">
        <f>G35*0.97</f>
        <v>1883.74</v>
      </c>
      <c r="L35" s="200">
        <v>20002585</v>
      </c>
      <c r="M35" s="200">
        <v>1</v>
      </c>
      <c r="N35" s="200"/>
      <c r="O35" s="63" t="s">
        <v>143</v>
      </c>
      <c r="P35" s="63">
        <v>2005</v>
      </c>
      <c r="Q35" s="63" t="s">
        <v>144</v>
      </c>
      <c r="R35" s="63" t="s">
        <v>145</v>
      </c>
    </row>
    <row r="36" spans="1:18" ht="30" customHeight="1" x14ac:dyDescent="0.2">
      <c r="B36" s="255"/>
      <c r="C36" s="254" t="s">
        <v>64</v>
      </c>
      <c r="D36" s="253">
        <v>378744.57</v>
      </c>
      <c r="E36" s="167">
        <v>1</v>
      </c>
      <c r="F36" s="205" t="s">
        <v>10</v>
      </c>
      <c r="G36" s="252">
        <f>D36*E36</f>
        <v>378744.57</v>
      </c>
      <c r="I36" s="321">
        <f>G36*0.97</f>
        <v>367382.2329</v>
      </c>
      <c r="L36" s="200">
        <v>20002374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s="237" customFormat="1" ht="30" customHeight="1" x14ac:dyDescent="0.25">
      <c r="A37" s="199"/>
      <c r="B37" s="251"/>
      <c r="C37" s="250"/>
      <c r="D37" s="249"/>
      <c r="E37" s="12"/>
      <c r="F37" s="249"/>
      <c r="G37" s="13"/>
      <c r="L37" s="199"/>
      <c r="M37" s="199"/>
      <c r="N37" s="199"/>
      <c r="O37" s="199"/>
      <c r="P37" s="199"/>
    </row>
    <row r="38" spans="1:18" s="237" customFormat="1" ht="30" customHeight="1" x14ac:dyDescent="0.2">
      <c r="A38" s="199"/>
      <c r="B38" s="524" t="s">
        <v>14</v>
      </c>
      <c r="C38" s="524"/>
      <c r="D38" s="524"/>
      <c r="E38" s="524"/>
      <c r="F38" s="205" t="s">
        <v>8</v>
      </c>
      <c r="G38" s="316">
        <f>G35+G33</f>
        <v>60198.299999999996</v>
      </c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15</v>
      </c>
      <c r="C39" s="524"/>
      <c r="D39" s="524"/>
      <c r="E39" s="524"/>
      <c r="F39" s="317" t="s">
        <v>9</v>
      </c>
      <c r="G39" s="318">
        <f>G36</f>
        <v>378744.57</v>
      </c>
      <c r="L39" s="199"/>
      <c r="M39" s="199"/>
      <c r="N39" s="199"/>
      <c r="O39" s="199"/>
      <c r="P39" s="199"/>
    </row>
    <row r="40" spans="1:18" s="237" customFormat="1" ht="30" customHeight="1" x14ac:dyDescent="0.2">
      <c r="B40" s="508" t="s">
        <v>174</v>
      </c>
      <c r="C40" s="508"/>
      <c r="D40" s="508"/>
      <c r="E40" s="508"/>
      <c r="F40" s="247" t="s">
        <v>8</v>
      </c>
      <c r="G40" s="246">
        <f>G38*0.97</f>
        <v>58392.350999999995</v>
      </c>
      <c r="I40" s="244"/>
      <c r="L40" s="199"/>
      <c r="M40" s="199"/>
      <c r="N40" s="199"/>
      <c r="O40" s="199"/>
      <c r="P40" s="199"/>
    </row>
    <row r="41" spans="1:18" ht="30" customHeight="1" x14ac:dyDescent="0.2">
      <c r="A41" s="237"/>
      <c r="B41" s="508" t="s">
        <v>175</v>
      </c>
      <c r="C41" s="508"/>
      <c r="D41" s="508"/>
      <c r="E41" s="508"/>
      <c r="F41" s="243" t="s">
        <v>9</v>
      </c>
      <c r="G41" s="242">
        <f>G39*0.97</f>
        <v>367382.2329</v>
      </c>
    </row>
    <row r="42" spans="1:18" ht="24.95" customHeight="1" x14ac:dyDescent="0.2">
      <c r="B42" s="241"/>
      <c r="C42" s="240"/>
      <c r="D42" s="240"/>
      <c r="E42" s="240"/>
      <c r="F42" s="239"/>
      <c r="G42" s="238"/>
      <c r="M42" s="200"/>
    </row>
    <row r="43" spans="1:18" ht="24.95" customHeight="1" x14ac:dyDescent="0.2">
      <c r="B43" s="234"/>
      <c r="C43" s="237"/>
      <c r="D43" s="237"/>
      <c r="E43" s="237"/>
      <c r="G43" s="236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  <c r="R45" s="309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D47" s="225"/>
      <c r="E47" s="225"/>
      <c r="F47" s="225"/>
      <c r="G47" s="235"/>
    </row>
    <row r="48" spans="1:18" ht="24.95" customHeight="1" x14ac:dyDescent="0.2">
      <c r="B48" s="234"/>
      <c r="D48" s="225"/>
      <c r="F48" s="225"/>
      <c r="G48" s="235"/>
      <c r="R48" s="309"/>
    </row>
    <row r="49" spans="2:18" ht="15" customHeight="1" x14ac:dyDescent="0.2">
      <c r="B49" s="234"/>
      <c r="C49" s="233" t="s">
        <v>16</v>
      </c>
      <c r="D49" s="232"/>
      <c r="E49" s="509" t="s">
        <v>17</v>
      </c>
      <c r="F49" s="509"/>
      <c r="G49" s="510"/>
      <c r="H49" s="231"/>
      <c r="R49" s="309"/>
    </row>
    <row r="50" spans="2:18" ht="15.75" x14ac:dyDescent="0.25">
      <c r="B50" s="230"/>
      <c r="C50" s="229" t="s">
        <v>69</v>
      </c>
      <c r="D50" s="228"/>
      <c r="E50" s="227" t="s">
        <v>13</v>
      </c>
      <c r="F50" s="227"/>
      <c r="G50" s="226"/>
      <c r="H50" s="225"/>
      <c r="R50" s="309"/>
    </row>
    <row r="51" spans="2:18" x14ac:dyDescent="0.2">
      <c r="B51" s="224"/>
      <c r="C51" s="223"/>
      <c r="D51" s="223"/>
      <c r="E51" s="222"/>
      <c r="F51" s="222"/>
      <c r="G51" s="221"/>
      <c r="R51" s="309"/>
    </row>
    <row r="52" spans="2:18" ht="21.95" customHeight="1" x14ac:dyDescent="0.2"/>
    <row r="53" spans="2:18" ht="21.95" customHeight="1" x14ac:dyDescent="0.2">
      <c r="R53" s="309"/>
    </row>
    <row r="54" spans="2:18" ht="21.95" customHeight="1" x14ac:dyDescent="0.2"/>
    <row r="55" spans="2:18" ht="7.5" customHeight="1" x14ac:dyDescent="0.2"/>
    <row r="59" spans="2:18" ht="21.9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3.2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7.5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>
      <c r="A77" s="199" t="s">
        <v>46</v>
      </c>
      <c r="B77" s="199">
        <v>2.76</v>
      </c>
    </row>
    <row r="78" spans="1:2" x14ac:dyDescent="0.2">
      <c r="A78" s="199" t="s">
        <v>47</v>
      </c>
      <c r="B78" s="199">
        <v>2</v>
      </c>
    </row>
    <row r="79" spans="1:2" x14ac:dyDescent="0.2">
      <c r="A79" s="199" t="s">
        <v>49</v>
      </c>
      <c r="B79" s="199">
        <v>3.23</v>
      </c>
    </row>
    <row r="80" spans="1:2" x14ac:dyDescent="0.2">
      <c r="A80" s="199" t="s">
        <v>48</v>
      </c>
      <c r="B80" s="199">
        <v>1.84</v>
      </c>
    </row>
    <row r="81" spans="1:2" x14ac:dyDescent="0.2">
      <c r="A81" s="199" t="s">
        <v>50</v>
      </c>
      <c r="B81" s="199">
        <v>3.18</v>
      </c>
    </row>
    <row r="82" spans="1:2" x14ac:dyDescent="0.2">
      <c r="A82" s="199" t="s">
        <v>51</v>
      </c>
      <c r="B82" s="199">
        <v>2.38</v>
      </c>
    </row>
    <row r="83" spans="1:2" x14ac:dyDescent="0.2">
      <c r="A83" s="199" t="s">
        <v>52</v>
      </c>
      <c r="B83" s="199">
        <v>5.45</v>
      </c>
    </row>
    <row r="84" spans="1:2" x14ac:dyDescent="0.2">
      <c r="A84" s="199" t="s">
        <v>53</v>
      </c>
      <c r="B84" s="199">
        <v>5.98</v>
      </c>
    </row>
    <row r="85" spans="1:2" x14ac:dyDescent="0.2">
      <c r="A85" s="199" t="s">
        <v>73</v>
      </c>
      <c r="B85" s="199">
        <v>2.2000000000000002</v>
      </c>
    </row>
    <row r="86" spans="1:2" x14ac:dyDescent="0.2">
      <c r="A86" s="199" t="s">
        <v>54</v>
      </c>
      <c r="B86" s="199">
        <v>4.7</v>
      </c>
    </row>
    <row r="87" spans="1:2" x14ac:dyDescent="0.2">
      <c r="A87" s="199" t="s">
        <v>101</v>
      </c>
      <c r="B87" s="199">
        <v>4.4000000000000004</v>
      </c>
    </row>
    <row r="88" spans="1:2" x14ac:dyDescent="0.2">
      <c r="A88" s="199" t="s">
        <v>55</v>
      </c>
      <c r="B88" s="199">
        <v>2.15</v>
      </c>
    </row>
    <row r="89" spans="1:2" x14ac:dyDescent="0.2">
      <c r="A89" s="199" t="s">
        <v>56</v>
      </c>
      <c r="B89" s="199">
        <v>2.41</v>
      </c>
    </row>
    <row r="90" spans="1:2" x14ac:dyDescent="0.2">
      <c r="A90" s="199" t="s">
        <v>57</v>
      </c>
      <c r="B90" s="199">
        <v>2.83</v>
      </c>
    </row>
    <row r="91" spans="1:2" x14ac:dyDescent="0.2">
      <c r="A91" s="199" t="s">
        <v>58</v>
      </c>
      <c r="B91" s="199">
        <v>3.46</v>
      </c>
    </row>
    <row r="92" spans="1:2" x14ac:dyDescent="0.2">
      <c r="A92" s="199" t="s">
        <v>59</v>
      </c>
      <c r="B92" s="199">
        <v>2.15</v>
      </c>
    </row>
    <row r="93" spans="1:2" x14ac:dyDescent="0.2">
      <c r="A93" s="199" t="s">
        <v>60</v>
      </c>
      <c r="B93" s="199">
        <v>4.3899999999999997</v>
      </c>
    </row>
    <row r="94" spans="1:2" x14ac:dyDescent="0.2">
      <c r="A94" s="199" t="s">
        <v>61</v>
      </c>
      <c r="B94" s="199">
        <v>3.9</v>
      </c>
    </row>
    <row r="95" spans="1:2" x14ac:dyDescent="0.2">
      <c r="A95" s="199" t="s">
        <v>62</v>
      </c>
      <c r="B95" s="199">
        <v>1.18</v>
      </c>
    </row>
    <row r="96" spans="1:2" x14ac:dyDescent="0.2">
      <c r="A96" s="199" t="s">
        <v>72</v>
      </c>
      <c r="B96" s="199">
        <v>4.5</v>
      </c>
    </row>
    <row r="97" spans="1:2" x14ac:dyDescent="0.2">
      <c r="A97" s="199" t="s">
        <v>77</v>
      </c>
      <c r="B97" s="199">
        <v>6.49</v>
      </c>
    </row>
    <row r="98" spans="1:2" x14ac:dyDescent="0.2">
      <c r="A98" s="199" t="s">
        <v>152</v>
      </c>
      <c r="B98" s="199">
        <v>5.53</v>
      </c>
    </row>
    <row r="99" spans="1:2" x14ac:dyDescent="0.2">
      <c r="A99" s="199" t="s">
        <v>217</v>
      </c>
      <c r="B99" s="199">
        <v>4.8899999999999997</v>
      </c>
    </row>
    <row r="100" spans="1:2" x14ac:dyDescent="0.2">
      <c r="A100" s="199" t="s">
        <v>167</v>
      </c>
      <c r="B100" s="199">
        <v>6.26</v>
      </c>
    </row>
    <row r="101" spans="1:2" x14ac:dyDescent="0.2">
      <c r="A101" s="127" t="s">
        <v>209</v>
      </c>
      <c r="B101" s="199">
        <v>4.45</v>
      </c>
    </row>
  </sheetData>
  <autoFilter ref="A7:R33" xr:uid="{00000000-0009-0000-0000-000029000000}">
    <filterColumn colId="4">
      <filters blank="1">
        <filter val="1030"/>
        <filter val="1155"/>
        <filter val="1315"/>
        <filter val="2070"/>
        <filter val="2895"/>
        <filter val="2900"/>
        <filter val="310"/>
        <filter val="3865"/>
        <filter val="450"/>
        <filter val="490"/>
        <filter val="610"/>
        <filter val="700"/>
      </filters>
    </filterColumn>
  </autoFilter>
  <mergeCells count="10">
    <mergeCell ref="B39:E39"/>
    <mergeCell ref="B40:E40"/>
    <mergeCell ref="B41:E41"/>
    <mergeCell ref="E49:G49"/>
    <mergeCell ref="B2:G2"/>
    <mergeCell ref="B3:G3"/>
    <mergeCell ref="B4:G4"/>
    <mergeCell ref="B5:G5"/>
    <mergeCell ref="D33:F33"/>
    <mergeCell ref="B38:E3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>
    <pageSetUpPr fitToPage="1"/>
  </sheetPr>
  <dimension ref="A1:AD79"/>
  <sheetViews>
    <sheetView topLeftCell="A12" zoomScale="98" zoomScaleNormal="98" workbookViewId="0">
      <selection activeCell="I15" sqref="I7:I2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0">
        <v>80023718</v>
      </c>
      <c r="C4" s="211">
        <v>44203</v>
      </c>
      <c r="D4" s="210" t="s">
        <v>28</v>
      </c>
      <c r="E4" s="210">
        <v>150</v>
      </c>
      <c r="F4" s="210" t="s">
        <v>220</v>
      </c>
      <c r="G4" s="200"/>
      <c r="H4" s="200"/>
    </row>
    <row r="5" spans="2:30" x14ac:dyDescent="0.2">
      <c r="B5" s="210">
        <v>80023718</v>
      </c>
      <c r="C5" s="211">
        <v>44203</v>
      </c>
      <c r="D5" s="210" t="s">
        <v>33</v>
      </c>
      <c r="E5" s="210">
        <v>1595</v>
      </c>
      <c r="F5" s="210" t="s">
        <v>220</v>
      </c>
      <c r="G5" s="200"/>
      <c r="H5" s="200"/>
    </row>
    <row r="6" spans="2:30" x14ac:dyDescent="0.2">
      <c r="B6" s="210">
        <v>80023718</v>
      </c>
      <c r="C6" s="211">
        <v>44203</v>
      </c>
      <c r="D6" s="210" t="s">
        <v>35</v>
      </c>
      <c r="E6" s="210">
        <v>265</v>
      </c>
      <c r="F6" s="210" t="s">
        <v>220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0">
        <v>80023718</v>
      </c>
      <c r="C7" s="211">
        <v>44203</v>
      </c>
      <c r="D7" s="210" t="s">
        <v>149</v>
      </c>
      <c r="E7" s="210">
        <v>100</v>
      </c>
      <c r="F7" s="210" t="s">
        <v>220</v>
      </c>
      <c r="G7" s="200"/>
      <c r="H7" s="200"/>
      <c r="I7" s="76" t="s">
        <v>29</v>
      </c>
      <c r="J7" s="76">
        <v>610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0">
        <v>80023718</v>
      </c>
      <c r="C8" s="211">
        <v>44203</v>
      </c>
      <c r="D8" s="210" t="s">
        <v>166</v>
      </c>
      <c r="E8" s="210">
        <v>140</v>
      </c>
      <c r="F8" s="210" t="s">
        <v>220</v>
      </c>
      <c r="I8" s="76" t="s">
        <v>28</v>
      </c>
      <c r="J8" s="76">
        <v>450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310">
        <v>80023722</v>
      </c>
      <c r="C9" s="329">
        <v>44203</v>
      </c>
      <c r="D9" s="310" t="s">
        <v>29</v>
      </c>
      <c r="E9" s="310">
        <v>330</v>
      </c>
      <c r="F9" s="329" t="s">
        <v>221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310">
        <v>80023722</v>
      </c>
      <c r="C10" s="329">
        <v>44203</v>
      </c>
      <c r="D10" s="310" t="s">
        <v>28</v>
      </c>
      <c r="E10" s="310">
        <v>105</v>
      </c>
      <c r="F10" s="329" t="s">
        <v>221</v>
      </c>
      <c r="I10" s="76" t="s">
        <v>32</v>
      </c>
      <c r="J10" s="76">
        <v>1030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310">
        <v>80023722</v>
      </c>
      <c r="C11" s="329">
        <v>44203</v>
      </c>
      <c r="D11" s="310" t="s">
        <v>31</v>
      </c>
      <c r="E11" s="310">
        <v>350</v>
      </c>
      <c r="F11" s="329" t="s">
        <v>221</v>
      </c>
      <c r="H11" s="208"/>
      <c r="I11" s="76" t="s">
        <v>33</v>
      </c>
      <c r="J11" s="76">
        <v>2895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310">
        <v>80023722</v>
      </c>
      <c r="C12" s="329">
        <v>44203</v>
      </c>
      <c r="D12" s="310" t="s">
        <v>35</v>
      </c>
      <c r="E12" s="310">
        <v>230</v>
      </c>
      <c r="F12" s="329" t="s">
        <v>221</v>
      </c>
      <c r="I12" s="76" t="s">
        <v>35</v>
      </c>
      <c r="J12" s="76">
        <v>1155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310">
        <v>80023722</v>
      </c>
      <c r="C13" s="329">
        <v>44203</v>
      </c>
      <c r="D13" s="310" t="s">
        <v>149</v>
      </c>
      <c r="E13" s="310">
        <v>510</v>
      </c>
      <c r="F13" s="329" t="s">
        <v>221</v>
      </c>
      <c r="I13" s="76" t="s">
        <v>149</v>
      </c>
      <c r="J13" s="76">
        <v>1315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310">
        <v>80023722</v>
      </c>
      <c r="C14" s="329">
        <v>44203</v>
      </c>
      <c r="D14" s="310" t="s">
        <v>214</v>
      </c>
      <c r="E14" s="310">
        <v>200</v>
      </c>
      <c r="F14" s="329" t="s">
        <v>221</v>
      </c>
      <c r="I14" s="76" t="s">
        <v>214</v>
      </c>
      <c r="J14" s="76">
        <v>700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310">
        <v>80023722</v>
      </c>
      <c r="C15" s="329">
        <v>44203</v>
      </c>
      <c r="D15" s="310" t="s">
        <v>37</v>
      </c>
      <c r="E15" s="310">
        <v>1400</v>
      </c>
      <c r="F15" s="329" t="s">
        <v>221</v>
      </c>
      <c r="I15" s="76" t="s">
        <v>166</v>
      </c>
      <c r="J15" s="76">
        <v>310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310">
        <v>80023722</v>
      </c>
      <c r="C16" s="329">
        <v>44203</v>
      </c>
      <c r="D16" s="310" t="s">
        <v>38</v>
      </c>
      <c r="E16" s="310">
        <v>1000</v>
      </c>
      <c r="F16" s="329" t="s">
        <v>221</v>
      </c>
      <c r="I16" s="76" t="s">
        <v>37</v>
      </c>
      <c r="J16" s="76">
        <v>2070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302">
        <v>80023899</v>
      </c>
      <c r="C17" s="330">
        <v>44210</v>
      </c>
      <c r="D17" s="302" t="s">
        <v>35</v>
      </c>
      <c r="E17" s="302">
        <v>120</v>
      </c>
      <c r="F17" s="330" t="s">
        <v>222</v>
      </c>
      <c r="I17" s="76" t="s">
        <v>38</v>
      </c>
      <c r="J17" s="76">
        <v>3865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302">
        <v>80023899</v>
      </c>
      <c r="C18" s="330">
        <v>44210</v>
      </c>
      <c r="D18" s="302" t="s">
        <v>149</v>
      </c>
      <c r="E18" s="302">
        <v>85</v>
      </c>
      <c r="F18" s="330" t="s">
        <v>222</v>
      </c>
      <c r="I18" s="76" t="s">
        <v>39</v>
      </c>
      <c r="J18" s="76">
        <v>2900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302">
        <v>80023899</v>
      </c>
      <c r="C19" s="330">
        <v>44210</v>
      </c>
      <c r="D19" s="302" t="s">
        <v>166</v>
      </c>
      <c r="E19" s="302">
        <v>170</v>
      </c>
      <c r="F19" s="330" t="s">
        <v>222</v>
      </c>
      <c r="I19" s="76" t="s">
        <v>42</v>
      </c>
      <c r="J19" s="76">
        <v>490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302">
        <v>80023899</v>
      </c>
      <c r="C20" s="330">
        <v>44210</v>
      </c>
      <c r="D20" s="302" t="s">
        <v>37</v>
      </c>
      <c r="E20" s="302">
        <v>670</v>
      </c>
      <c r="F20" s="330" t="s">
        <v>222</v>
      </c>
      <c r="I20" s="76" t="s">
        <v>27</v>
      </c>
      <c r="J20" s="76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302">
        <v>80023899</v>
      </c>
      <c r="C21" s="330">
        <v>44210</v>
      </c>
      <c r="D21" s="302" t="s">
        <v>39</v>
      </c>
      <c r="E21" s="302">
        <v>2000</v>
      </c>
      <c r="F21" s="330" t="s">
        <v>222</v>
      </c>
      <c r="I21" s="76" t="s">
        <v>24</v>
      </c>
      <c r="J21" s="76">
        <v>18490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310">
        <v>80023931</v>
      </c>
      <c r="C22" s="329">
        <v>44210</v>
      </c>
      <c r="D22" s="310" t="s">
        <v>42</v>
      </c>
      <c r="E22" s="310">
        <v>340</v>
      </c>
      <c r="F22" s="310" t="s">
        <v>223</v>
      </c>
      <c r="H22" s="208"/>
      <c r="I22"/>
      <c r="J22"/>
    </row>
    <row r="23" spans="1:29" x14ac:dyDescent="0.2">
      <c r="B23" s="310">
        <v>80023931</v>
      </c>
      <c r="C23" s="329">
        <v>44210</v>
      </c>
      <c r="D23" s="310" t="s">
        <v>32</v>
      </c>
      <c r="E23" s="310">
        <v>1030</v>
      </c>
      <c r="F23" s="310" t="s">
        <v>223</v>
      </c>
      <c r="I23"/>
      <c r="J23" s="199"/>
    </row>
    <row r="24" spans="1:29" x14ac:dyDescent="0.2">
      <c r="B24" s="310">
        <v>80023931</v>
      </c>
      <c r="C24" s="329">
        <v>44210</v>
      </c>
      <c r="D24" s="310" t="s">
        <v>149</v>
      </c>
      <c r="E24" s="310">
        <v>520</v>
      </c>
      <c r="F24" s="310" t="s">
        <v>223</v>
      </c>
      <c r="I24"/>
    </row>
    <row r="25" spans="1:29" x14ac:dyDescent="0.2">
      <c r="B25" s="310">
        <v>80023931</v>
      </c>
      <c r="C25" s="329">
        <v>44210</v>
      </c>
      <c r="D25" s="310" t="s">
        <v>214</v>
      </c>
      <c r="E25" s="310">
        <v>500</v>
      </c>
      <c r="F25" s="310" t="s">
        <v>223</v>
      </c>
      <c r="I25"/>
    </row>
    <row r="26" spans="1:29" x14ac:dyDescent="0.2">
      <c r="B26" s="310">
        <v>80023931</v>
      </c>
      <c r="C26" s="329">
        <v>44210</v>
      </c>
      <c r="D26" s="310" t="s">
        <v>35</v>
      </c>
      <c r="E26" s="310">
        <v>420</v>
      </c>
      <c r="F26" s="310" t="s">
        <v>223</v>
      </c>
      <c r="I26"/>
    </row>
    <row r="27" spans="1:29" x14ac:dyDescent="0.2">
      <c r="B27" s="310">
        <v>80023931</v>
      </c>
      <c r="C27" s="329">
        <v>44210</v>
      </c>
      <c r="D27" s="310" t="s">
        <v>28</v>
      </c>
      <c r="E27" s="310">
        <v>195</v>
      </c>
      <c r="F27" s="310" t="s">
        <v>223</v>
      </c>
      <c r="I27"/>
    </row>
    <row r="28" spans="1:29" x14ac:dyDescent="0.2">
      <c r="B28" s="310">
        <v>80023931</v>
      </c>
      <c r="C28" s="329">
        <v>44210</v>
      </c>
      <c r="D28" s="310" t="s">
        <v>31</v>
      </c>
      <c r="E28" s="310">
        <v>350</v>
      </c>
      <c r="F28" s="310" t="s">
        <v>223</v>
      </c>
      <c r="I28"/>
    </row>
    <row r="29" spans="1:29" x14ac:dyDescent="0.2">
      <c r="B29" s="310">
        <v>80023931</v>
      </c>
      <c r="C29" s="329">
        <v>44210</v>
      </c>
      <c r="D29" s="310" t="s">
        <v>38</v>
      </c>
      <c r="E29" s="310">
        <v>2100</v>
      </c>
      <c r="F29" s="310" t="s">
        <v>223</v>
      </c>
      <c r="I29"/>
    </row>
    <row r="30" spans="1:29" x14ac:dyDescent="0.2">
      <c r="B30" s="310">
        <v>80023931</v>
      </c>
      <c r="C30" s="329">
        <v>44210</v>
      </c>
      <c r="D30" s="310" t="s">
        <v>29</v>
      </c>
      <c r="E30" s="310">
        <v>280</v>
      </c>
      <c r="F30" s="310" t="s">
        <v>223</v>
      </c>
      <c r="I30"/>
    </row>
    <row r="31" spans="1:29" x14ac:dyDescent="0.2">
      <c r="B31" s="302">
        <v>80024164</v>
      </c>
      <c r="C31" s="330">
        <v>44215</v>
      </c>
      <c r="D31" s="302" t="s">
        <v>38</v>
      </c>
      <c r="E31" s="302">
        <v>765</v>
      </c>
      <c r="F31" s="330">
        <v>44214</v>
      </c>
      <c r="I31"/>
    </row>
    <row r="32" spans="1:29" s="200" customFormat="1" x14ac:dyDescent="0.2">
      <c r="A32" s="199"/>
      <c r="B32" s="302">
        <v>80024164</v>
      </c>
      <c r="C32" s="330">
        <v>44215</v>
      </c>
      <c r="D32" s="302" t="s">
        <v>39</v>
      </c>
      <c r="E32" s="302">
        <v>900</v>
      </c>
      <c r="F32" s="330">
        <v>44214</v>
      </c>
      <c r="G32" s="199"/>
      <c r="H32" s="199"/>
      <c r="I32"/>
      <c r="K32" s="199"/>
    </row>
    <row r="33" spans="1:11" x14ac:dyDescent="0.2">
      <c r="B33" s="302">
        <v>80024164</v>
      </c>
      <c r="C33" s="330">
        <v>44215</v>
      </c>
      <c r="D33" s="302" t="s">
        <v>33</v>
      </c>
      <c r="E33" s="302">
        <v>1300</v>
      </c>
      <c r="F33" s="330">
        <v>44214</v>
      </c>
      <c r="I33"/>
    </row>
    <row r="34" spans="1:11" s="200" customFormat="1" x14ac:dyDescent="0.2">
      <c r="A34" s="199"/>
      <c r="B34" s="302">
        <v>80024164</v>
      </c>
      <c r="C34" s="330">
        <v>44215</v>
      </c>
      <c r="D34" s="302" t="s">
        <v>149</v>
      </c>
      <c r="E34" s="302">
        <v>100</v>
      </c>
      <c r="F34" s="330">
        <v>44214</v>
      </c>
      <c r="G34" s="199"/>
      <c r="H34" s="199"/>
      <c r="I34"/>
      <c r="K34" s="199"/>
    </row>
    <row r="35" spans="1:11" s="200" customFormat="1" x14ac:dyDescent="0.2">
      <c r="A35" s="199"/>
      <c r="B35" s="302">
        <v>80024164</v>
      </c>
      <c r="C35" s="330">
        <v>44215</v>
      </c>
      <c r="D35" s="302" t="s">
        <v>35</v>
      </c>
      <c r="E35" s="302">
        <v>120</v>
      </c>
      <c r="F35" s="330">
        <v>44214</v>
      </c>
      <c r="G35" s="199"/>
      <c r="H35" s="199"/>
      <c r="I35"/>
      <c r="K35" s="199"/>
    </row>
    <row r="36" spans="1:11" s="200" customFormat="1" x14ac:dyDescent="0.2">
      <c r="A36" s="199"/>
      <c r="B36" s="302">
        <v>80024164</v>
      </c>
      <c r="C36" s="330">
        <v>44215</v>
      </c>
      <c r="D36" s="210" t="s">
        <v>42</v>
      </c>
      <c r="E36" s="210">
        <v>150</v>
      </c>
      <c r="F36" s="330">
        <v>44214</v>
      </c>
      <c r="G36" s="199"/>
      <c r="H36" s="199"/>
      <c r="I36"/>
      <c r="K36" s="199"/>
    </row>
    <row r="37" spans="1:11" s="200" customFormat="1" x14ac:dyDescent="0.2">
      <c r="A37" s="199"/>
      <c r="B37" s="210"/>
      <c r="C37" s="211"/>
      <c r="D37" s="210"/>
      <c r="E37" s="210"/>
      <c r="F37" s="210"/>
      <c r="G37" s="199"/>
      <c r="H37" s="199"/>
      <c r="I37"/>
      <c r="K37" s="199"/>
    </row>
    <row r="38" spans="1:11" s="200" customFormat="1" x14ac:dyDescent="0.2">
      <c r="A38" s="199"/>
      <c r="B38" s="210"/>
      <c r="C38" s="211"/>
      <c r="D38" s="210"/>
      <c r="E38" s="210"/>
      <c r="F38" s="210"/>
      <c r="G38" s="199"/>
      <c r="H38" s="199"/>
      <c r="I38"/>
      <c r="K38" s="199"/>
    </row>
    <row r="39" spans="1:11" s="200" customFormat="1" x14ac:dyDescent="0.2">
      <c r="A39" s="199"/>
      <c r="B39" s="210"/>
      <c r="C39" s="211"/>
      <c r="D39" s="210"/>
      <c r="E39" s="210"/>
      <c r="F39" s="210"/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/>
      <c r="E40" s="210"/>
      <c r="F40" s="210"/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1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1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1" s="200" customFormat="1" x14ac:dyDescent="0.2">
      <c r="A47" s="199"/>
      <c r="C47" s="203"/>
      <c r="G47" s="199"/>
      <c r="H47" s="199"/>
      <c r="I47"/>
      <c r="K47" s="199"/>
    </row>
    <row r="48" spans="1:11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1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1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1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1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1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1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1" s="200" customFormat="1" x14ac:dyDescent="0.2">
      <c r="A74" s="199"/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  <row r="76" spans="1:11" s="200" customFormat="1" x14ac:dyDescent="0.2">
      <c r="A76" s="199"/>
      <c r="F76" s="201"/>
      <c r="G76" s="199"/>
      <c r="H76" s="199"/>
      <c r="K76" s="199"/>
    </row>
    <row r="77" spans="1:11" s="200" customFormat="1" x14ac:dyDescent="0.2">
      <c r="A77" s="199"/>
      <c r="F77" s="201"/>
      <c r="G77" s="199"/>
      <c r="H77" s="199"/>
      <c r="K77" s="199"/>
    </row>
    <row r="78" spans="1:11" s="200" customFormat="1" x14ac:dyDescent="0.2">
      <c r="A78" s="199"/>
      <c r="F78" s="201"/>
      <c r="G78" s="199"/>
      <c r="H78" s="199"/>
      <c r="K78" s="199"/>
    </row>
    <row r="79" spans="1:11" s="200" customFormat="1" x14ac:dyDescent="0.2">
      <c r="A79" s="199"/>
      <c r="F79" s="201"/>
      <c r="G79" s="199"/>
      <c r="H79" s="199"/>
      <c r="K79" s="199"/>
    </row>
  </sheetData>
  <dataValidations count="4">
    <dataValidation type="list" allowBlank="1" showInputMessage="1" showErrorMessage="1" sqref="D49" xr:uid="{00000000-0002-0000-2A00-000000000000}">
      <formula1>$B$49:$B$68</formula1>
    </dataValidation>
    <dataValidation type="list" allowBlank="1" showInputMessage="1" showErrorMessage="1" sqref="D43:D48" xr:uid="{00000000-0002-0000-2A00-000001000000}">
      <formula1>$B$49:$B$74</formula1>
    </dataValidation>
    <dataValidation type="list" allowBlank="1" showInputMessage="1" showErrorMessage="1" sqref="D32:D34 D4:D30" xr:uid="{00000000-0002-0000-2A00-000002000000}">
      <formula1>$B$47:$B$73</formula1>
    </dataValidation>
    <dataValidation type="list" allowBlank="1" showInputMessage="1" showErrorMessage="1" sqref="D31 D35:D42" xr:uid="{00000000-0002-0000-2A00-000003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 filterMode="1">
    <tabColor rgb="FFFFC000"/>
    <pageSetUpPr fitToPage="1"/>
  </sheetPr>
  <dimension ref="A2:R101"/>
  <sheetViews>
    <sheetView showGridLines="0" zoomScale="80" zoomScaleNormal="80" workbookViewId="0">
      <selection activeCell="M4" sqref="M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240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VLOOKUP(C8,$A$77:$B$96,2,FALSE)</f>
        <v>2.76</v>
      </c>
      <c r="E8" s="273">
        <f>IFERROR(VLOOKUP(A8,'Control-UTE marzo 2021 '!$I$7:$J$20,2,FALSE),0)</f>
        <v>610</v>
      </c>
      <c r="F8" s="271" t="s">
        <v>12</v>
      </c>
      <c r="G8" s="141">
        <f t="shared" ref="G8:G31" si="0">+D8*E8</f>
        <v>1683.6</v>
      </c>
      <c r="J8" s="290"/>
      <c r="L8" s="142" t="s">
        <v>224</v>
      </c>
      <c r="M8" s="299">
        <f>E8</f>
        <v>610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2" si="1">VLOOKUP(C9,$A$77:$B$107,2,FALSE)</f>
        <v>2</v>
      </c>
      <c r="E9" s="273">
        <f>IFERROR(VLOOKUP(A9,'Control-UTE Diciembre 2020 '!$I$7:$J$22,2,FALSE),0)</f>
        <v>0</v>
      </c>
      <c r="F9" s="273" t="s">
        <v>12</v>
      </c>
      <c r="G9" s="145">
        <f t="shared" si="0"/>
        <v>0</v>
      </c>
      <c r="L9" s="301">
        <v>50001241</v>
      </c>
      <c r="M9" s="299">
        <f t="shared" ref="M9:M32" si="2">E9</f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1"/>
        <v>3.23</v>
      </c>
      <c r="E10" s="273">
        <f>IFERROR(VLOOKUP(A10,'Control-UTE marzo 2021 '!$I$7:$J$20,2,FALSE),0)</f>
        <v>730</v>
      </c>
      <c r="F10" s="273" t="s">
        <v>12</v>
      </c>
      <c r="G10" s="145">
        <f t="shared" si="0"/>
        <v>2357.9</v>
      </c>
      <c r="J10"/>
      <c r="K10"/>
      <c r="L10" s="237" t="s">
        <v>225</v>
      </c>
      <c r="M10" s="299">
        <f t="shared" si="2"/>
        <v>730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1"/>
        <v>1.84</v>
      </c>
      <c r="E11" s="273">
        <f>IFERROR(VLOOKUP(A11,'Control-UTE marzo 2021 '!$I$7:$J$20,2,FALSE),0)</f>
        <v>700</v>
      </c>
      <c r="F11" s="273" t="s">
        <v>12</v>
      </c>
      <c r="G11" s="146">
        <f t="shared" si="0"/>
        <v>1288</v>
      </c>
      <c r="J11"/>
      <c r="K11"/>
      <c r="L11" s="237" t="s">
        <v>226</v>
      </c>
      <c r="M11" s="299">
        <f t="shared" si="2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1"/>
        <v>3.18</v>
      </c>
      <c r="E12" s="273">
        <f>IFERROR(VLOOKUP(A12,'Control-UTE marzo 2021 '!$I$7:$J$20,2,FALSE),0)</f>
        <v>930</v>
      </c>
      <c r="F12" s="273" t="s">
        <v>12</v>
      </c>
      <c r="G12" s="146">
        <f t="shared" si="0"/>
        <v>2957.4</v>
      </c>
      <c r="J12"/>
      <c r="K12"/>
      <c r="L12" s="237" t="s">
        <v>227</v>
      </c>
      <c r="M12" s="299">
        <f t="shared" si="2"/>
        <v>930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1"/>
        <v>2.38</v>
      </c>
      <c r="E13" s="273">
        <f>IFERROR(VLOOKUP(A13,'Control-UTE marzo 2021 '!$I$7:$J$20,2,FALSE),0)</f>
        <v>2840</v>
      </c>
      <c r="F13" s="273" t="s">
        <v>12</v>
      </c>
      <c r="G13" s="146">
        <f t="shared" si="0"/>
        <v>6759.2</v>
      </c>
      <c r="J13"/>
      <c r="K13"/>
      <c r="L13" s="237" t="s">
        <v>228</v>
      </c>
      <c r="M13" s="299">
        <f t="shared" si="2"/>
        <v>2840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1"/>
        <v>5.45</v>
      </c>
      <c r="E14" s="273">
        <f>IFERROR(VLOOKUP(A14,'Control-UTE marzo 2021 '!$I$7:$J$20,2,FALSE),0)</f>
        <v>0</v>
      </c>
      <c r="F14" s="273" t="s">
        <v>12</v>
      </c>
      <c r="G14" s="146">
        <f t="shared" si="0"/>
        <v>0</v>
      </c>
      <c r="J14"/>
      <c r="K14"/>
      <c r="L14" s="237">
        <v>50003460</v>
      </c>
      <c r="M14" s="299">
        <f t="shared" si="2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1"/>
        <v>5.98</v>
      </c>
      <c r="E15" s="273">
        <f>IFERROR(VLOOKUP(A15,'Control-UTE marzo 2021 '!$I$7:$J$20,2,FALSE),0)</f>
        <v>1005</v>
      </c>
      <c r="F15" s="272" t="s">
        <v>12</v>
      </c>
      <c r="G15" s="146">
        <f t="shared" si="0"/>
        <v>6009.9000000000005</v>
      </c>
      <c r="J15"/>
      <c r="K15"/>
      <c r="L15" s="237" t="s">
        <v>229</v>
      </c>
      <c r="M15" s="299">
        <f>E15</f>
        <v>1005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1"/>
        <v>2.2000000000000002</v>
      </c>
      <c r="E16" s="273">
        <f>IFERROR(VLOOKUP(A16,'Control-UTE marzo 2021 '!$I$7:$J$20,2,FALSE),0)</f>
        <v>0</v>
      </c>
      <c r="F16" s="272" t="s">
        <v>12</v>
      </c>
      <c r="G16" s="146">
        <f t="shared" si="0"/>
        <v>0</v>
      </c>
      <c r="J16"/>
      <c r="K16"/>
      <c r="L16" s="299">
        <v>50004826</v>
      </c>
      <c r="M16" s="299">
        <f t="shared" si="2"/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1"/>
        <v>4.7</v>
      </c>
      <c r="E17" s="273">
        <f>IFERROR(VLOOKUP(A17,'Control-UTE marzo 2021 '!$I$7:$J$20,2,FALSE),0)</f>
        <v>0</v>
      </c>
      <c r="F17" s="272" t="s">
        <v>12</v>
      </c>
      <c r="G17" s="146">
        <f t="shared" si="0"/>
        <v>0</v>
      </c>
      <c r="J17"/>
      <c r="K17"/>
      <c r="L17" s="299">
        <v>50003889</v>
      </c>
      <c r="M17" s="299">
        <f t="shared" si="2"/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1"/>
        <v>2.15</v>
      </c>
      <c r="E18" s="273">
        <f>IFERROR(VLOOKUP(A18,'Control-UTE marzo 2021 '!$I$7:$J$20,2,FALSE),0)</f>
        <v>2085</v>
      </c>
      <c r="F18" s="272" t="s">
        <v>12</v>
      </c>
      <c r="G18" s="146">
        <f t="shared" si="0"/>
        <v>4482.75</v>
      </c>
      <c r="J18"/>
      <c r="K18"/>
      <c r="L18" s="237" t="s">
        <v>230</v>
      </c>
      <c r="M18" s="299">
        <f t="shared" si="2"/>
        <v>2085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1"/>
        <v>2.41</v>
      </c>
      <c r="E19" s="273">
        <f>IFERROR(VLOOKUP(A19,'Control-UTE marzo 2021 '!$I$7:$J$20,2,FALSE),0)</f>
        <v>2030</v>
      </c>
      <c r="F19" s="272" t="s">
        <v>12</v>
      </c>
      <c r="G19" s="146">
        <f t="shared" si="0"/>
        <v>4892.3</v>
      </c>
      <c r="J19"/>
      <c r="K19"/>
      <c r="L19" s="237" t="s">
        <v>231</v>
      </c>
      <c r="M19" s="299">
        <f t="shared" si="2"/>
        <v>2030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1"/>
        <v>2.83</v>
      </c>
      <c r="E20" s="273">
        <f>IFERROR(VLOOKUP(A20,'Control-UTE marzo 2021 '!$I$7:$J$20,2,FALSE),0)</f>
        <v>2000</v>
      </c>
      <c r="F20" s="272" t="s">
        <v>12</v>
      </c>
      <c r="G20" s="146">
        <f t="shared" si="0"/>
        <v>5660</v>
      </c>
      <c r="J20"/>
      <c r="K20"/>
      <c r="L20" s="237" t="s">
        <v>232</v>
      </c>
      <c r="M20" s="299">
        <f t="shared" si="2"/>
        <v>2000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1"/>
        <v>6.49</v>
      </c>
      <c r="E21" s="273">
        <f>IFERROR(VLOOKUP(A21,'Control-UTE marzo 2021 '!$I$7:$J$20,2,FALSE),0)</f>
        <v>0</v>
      </c>
      <c r="F21" s="272" t="s">
        <v>12</v>
      </c>
      <c r="G21" s="146">
        <f t="shared" si="0"/>
        <v>0</v>
      </c>
      <c r="J21"/>
      <c r="K21"/>
      <c r="L21" s="301">
        <v>50004212</v>
      </c>
      <c r="M21" s="299">
        <f t="shared" si="2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1"/>
        <v>3.46</v>
      </c>
      <c r="E22" s="273">
        <f>IFERROR(VLOOKUP(A22,'Control-UTE marzo 2021 '!$I$7:$J$20,2,FALSE),0)</f>
        <v>0</v>
      </c>
      <c r="F22" s="272" t="s">
        <v>12</v>
      </c>
      <c r="G22" s="146">
        <f t="shared" si="0"/>
        <v>0</v>
      </c>
      <c r="J22"/>
      <c r="K22"/>
      <c r="L22" s="299">
        <v>50004370</v>
      </c>
      <c r="M22" s="299">
        <f t="shared" si="2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1"/>
        <v>2.15</v>
      </c>
      <c r="E23" s="273">
        <f>IFERROR(VLOOKUP(A23,'Control-UTE marzo 2021 '!$I$7:$J$20,2,FALSE),0)</f>
        <v>0</v>
      </c>
      <c r="F23" s="272" t="s">
        <v>12</v>
      </c>
      <c r="G23" s="146">
        <f t="shared" si="0"/>
        <v>0</v>
      </c>
      <c r="J23"/>
      <c r="K23"/>
      <c r="L23" s="301" t="s">
        <v>239</v>
      </c>
      <c r="M23" s="299">
        <f t="shared" si="2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1"/>
        <v>4.3899999999999997</v>
      </c>
      <c r="E24" s="273">
        <f>IFERROR(VLOOKUP(A24,'Control-UTE marzo 2021 '!$I$7:$J$20,2,FALSE),0)</f>
        <v>520</v>
      </c>
      <c r="F24" s="272" t="s">
        <v>12</v>
      </c>
      <c r="G24" s="146">
        <f t="shared" si="0"/>
        <v>2282.7999999999997</v>
      </c>
      <c r="J24"/>
      <c r="K24"/>
      <c r="L24" s="237" t="s">
        <v>233</v>
      </c>
      <c r="M24" s="299">
        <f>E24</f>
        <v>520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1"/>
        <v>3.9</v>
      </c>
      <c r="E25" s="273">
        <f>IFERROR(VLOOKUP(A25,'Control-UTE marzo 2021 '!$I$7:$J$20,2,FALSE),0)</f>
        <v>0</v>
      </c>
      <c r="F25" s="272" t="s">
        <v>12</v>
      </c>
      <c r="G25" s="146">
        <f t="shared" si="0"/>
        <v>0</v>
      </c>
      <c r="J25"/>
      <c r="K25"/>
      <c r="L25" s="237">
        <v>50006423</v>
      </c>
      <c r="M25" s="299">
        <f t="shared" si="2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1"/>
        <v>1.18</v>
      </c>
      <c r="E26" s="273">
        <f>IFERROR(VLOOKUP(A26,'Control-UTE marzo 2021 '!$I$7:$J$20,2,FALSE),0)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2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1"/>
        <v>4.5</v>
      </c>
      <c r="E27" s="273">
        <f>IFERROR(VLOOKUP(A27,'Control-UTE marzo 2021 '!$I$7:$J$20,2,FALSE),0)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2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1"/>
        <v>4.4000000000000004</v>
      </c>
      <c r="E28" s="273">
        <f>IFERROR(VLOOKUP(A28,'Control-UTE marzo 2021 '!$I$7:$J$20,2,FALSE),0)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2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1"/>
        <v>5.53</v>
      </c>
      <c r="E29" s="273">
        <f>IFERROR(VLOOKUP(A29,'Control-UTE marzo 2021 '!$I$7:$J$20,2,FALSE),0)</f>
        <v>1260</v>
      </c>
      <c r="F29" s="307" t="s">
        <v>12</v>
      </c>
      <c r="G29" s="308">
        <f t="shared" si="0"/>
        <v>6967.8</v>
      </c>
      <c r="L29" s="199" t="s">
        <v>234</v>
      </c>
      <c r="M29" s="299">
        <f t="shared" si="2"/>
        <v>1260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1"/>
        <v>4.8899999999999997</v>
      </c>
      <c r="E30" s="273">
        <f>IFERROR(VLOOKUP(A30,'Control-UTE marzo 2021 '!$I$7:$J$20,2,FALSE),0)</f>
        <v>606</v>
      </c>
      <c r="F30" s="307" t="s">
        <v>12</v>
      </c>
      <c r="G30" s="308">
        <f t="shared" si="0"/>
        <v>2963.3399999999997</v>
      </c>
      <c r="L30" s="199" t="s">
        <v>214</v>
      </c>
      <c r="M30" s="299">
        <f>E30/200</f>
        <v>3.03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1"/>
        <v>4.45</v>
      </c>
      <c r="E31" s="273">
        <f>IFERROR(VLOOKUP(A31,'Control-UTE marzo 2021 '!$I$7:$J$20,2,FALSE),0)</f>
        <v>0</v>
      </c>
      <c r="F31" s="307" t="s">
        <v>12</v>
      </c>
      <c r="G31" s="308">
        <f t="shared" si="0"/>
        <v>0</v>
      </c>
      <c r="L31" s="199">
        <v>50006415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 t="s">
        <v>166</v>
      </c>
      <c r="B32" s="205">
        <v>23</v>
      </c>
      <c r="C32" s="264" t="s">
        <v>167</v>
      </c>
      <c r="D32" s="315">
        <f t="shared" si="1"/>
        <v>6.26</v>
      </c>
      <c r="E32" s="320">
        <f>IFERROR(VLOOKUP(A32,'Control-UTE marzo 2021 '!$I$7:$J$20,2,FALSE),0)</f>
        <v>365</v>
      </c>
      <c r="F32" s="263" t="s">
        <v>12</v>
      </c>
      <c r="G32" s="157">
        <f>+D32*E32</f>
        <v>2284.9</v>
      </c>
      <c r="L32" s="199" t="s">
        <v>235</v>
      </c>
      <c r="M32" s="299">
        <f t="shared" si="2"/>
        <v>365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ht="30" customHeight="1" x14ac:dyDescent="0.2">
      <c r="B33" s="202"/>
      <c r="C33" s="257"/>
      <c r="D33" s="525" t="s">
        <v>11</v>
      </c>
      <c r="E33" s="525"/>
      <c r="F33" s="525"/>
      <c r="G33" s="49">
        <f>SUM(G8:G32)</f>
        <v>50589.890000000007</v>
      </c>
      <c r="I33" s="321">
        <f>G33*0.97</f>
        <v>49072.193300000006</v>
      </c>
      <c r="J33" s="321" t="s">
        <v>180</v>
      </c>
      <c r="O33" s="297"/>
      <c r="P33" s="297"/>
      <c r="Q33" s="297"/>
      <c r="R33" s="297"/>
    </row>
    <row r="34" spans="1:18" ht="30" customHeight="1" x14ac:dyDescent="0.2">
      <c r="B34" s="202"/>
      <c r="C34" s="257"/>
      <c r="D34" s="201"/>
      <c r="E34" s="163"/>
      <c r="F34" s="201"/>
      <c r="G34" s="164"/>
      <c r="J34" s="199" t="str">
        <f>B5</f>
        <v>Período Febrero 2021</v>
      </c>
      <c r="O34" s="297"/>
      <c r="P34" s="297"/>
      <c r="Q34" s="297"/>
      <c r="R34" s="297"/>
    </row>
    <row r="35" spans="1:18" ht="30" customHeight="1" x14ac:dyDescent="0.2">
      <c r="B35" s="255"/>
      <c r="C35" s="254" t="s">
        <v>18</v>
      </c>
      <c r="D35" s="256">
        <v>1942</v>
      </c>
      <c r="E35" s="167">
        <v>1</v>
      </c>
      <c r="F35" s="205" t="s">
        <v>10</v>
      </c>
      <c r="G35" s="81">
        <f>(D35*E35)</f>
        <v>1942</v>
      </c>
      <c r="I35" s="321">
        <f>G35*0.97</f>
        <v>1883.74</v>
      </c>
      <c r="L35" s="200">
        <v>20002585</v>
      </c>
      <c r="M35" s="200">
        <v>1</v>
      </c>
      <c r="N35" s="200"/>
      <c r="O35" s="63" t="s">
        <v>143</v>
      </c>
      <c r="P35" s="63">
        <v>2005</v>
      </c>
      <c r="Q35" s="63" t="s">
        <v>144</v>
      </c>
      <c r="R35" s="63" t="s">
        <v>145</v>
      </c>
    </row>
    <row r="36" spans="1:18" ht="30" customHeight="1" x14ac:dyDescent="0.2">
      <c r="B36" s="255"/>
      <c r="C36" s="254" t="s">
        <v>64</v>
      </c>
      <c r="D36" s="253">
        <v>378744.57</v>
      </c>
      <c r="E36" s="167">
        <v>1</v>
      </c>
      <c r="F36" s="205" t="s">
        <v>10</v>
      </c>
      <c r="G36" s="252">
        <f>D36*E36</f>
        <v>378744.57</v>
      </c>
      <c r="I36" s="321">
        <f>G36*0.97</f>
        <v>367382.2329</v>
      </c>
      <c r="L36" s="200">
        <v>20002374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s="237" customFormat="1" ht="30" customHeight="1" x14ac:dyDescent="0.25">
      <c r="A37" s="199"/>
      <c r="B37" s="251"/>
      <c r="C37" s="250"/>
      <c r="D37" s="249"/>
      <c r="E37" s="12"/>
      <c r="F37" s="249"/>
      <c r="G37" s="13"/>
      <c r="L37" s="199"/>
      <c r="M37" s="199"/>
      <c r="N37" s="199"/>
      <c r="O37" s="199"/>
      <c r="P37" s="199"/>
    </row>
    <row r="38" spans="1:18" s="237" customFormat="1" ht="30" customHeight="1" x14ac:dyDescent="0.2">
      <c r="A38" s="199"/>
      <c r="B38" s="524" t="s">
        <v>14</v>
      </c>
      <c r="C38" s="524"/>
      <c r="D38" s="524"/>
      <c r="E38" s="524"/>
      <c r="F38" s="205" t="s">
        <v>8</v>
      </c>
      <c r="G38" s="316">
        <f>G35+G33</f>
        <v>52531.890000000007</v>
      </c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15</v>
      </c>
      <c r="C39" s="524"/>
      <c r="D39" s="524"/>
      <c r="E39" s="524"/>
      <c r="F39" s="317" t="s">
        <v>9</v>
      </c>
      <c r="G39" s="318">
        <f>G36</f>
        <v>378744.57</v>
      </c>
      <c r="L39" s="199"/>
      <c r="M39" s="199"/>
      <c r="N39" s="199"/>
      <c r="O39" s="199"/>
      <c r="P39" s="199"/>
    </row>
    <row r="40" spans="1:18" s="237" customFormat="1" ht="30" customHeight="1" x14ac:dyDescent="0.2">
      <c r="B40" s="508" t="s">
        <v>174</v>
      </c>
      <c r="C40" s="508"/>
      <c r="D40" s="508"/>
      <c r="E40" s="508"/>
      <c r="F40" s="247" t="s">
        <v>8</v>
      </c>
      <c r="G40" s="246">
        <f>G38*0.97</f>
        <v>50955.933300000004</v>
      </c>
      <c r="I40" s="244"/>
      <c r="L40" s="199"/>
      <c r="M40" s="199"/>
      <c r="N40" s="199"/>
      <c r="O40" s="199"/>
      <c r="P40" s="199"/>
    </row>
    <row r="41" spans="1:18" ht="30" customHeight="1" x14ac:dyDescent="0.2">
      <c r="A41" s="237"/>
      <c r="B41" s="508" t="s">
        <v>175</v>
      </c>
      <c r="C41" s="508"/>
      <c r="D41" s="508"/>
      <c r="E41" s="508"/>
      <c r="F41" s="243" t="s">
        <v>9</v>
      </c>
      <c r="G41" s="242">
        <f>G39*0.97</f>
        <v>367382.2329</v>
      </c>
    </row>
    <row r="42" spans="1:18" ht="24.95" customHeight="1" x14ac:dyDescent="0.2">
      <c r="B42" s="241"/>
      <c r="C42" s="240"/>
      <c r="D42" s="240"/>
      <c r="E42" s="240"/>
      <c r="F42" s="239"/>
      <c r="G42" s="238"/>
      <c r="M42" s="200"/>
    </row>
    <row r="43" spans="1:18" ht="24.95" customHeight="1" x14ac:dyDescent="0.2">
      <c r="B43" s="234"/>
      <c r="C43" s="237"/>
      <c r="D43" s="237"/>
      <c r="E43" s="237"/>
      <c r="G43" s="236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  <c r="R45" s="309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D47" s="225"/>
      <c r="E47" s="225"/>
      <c r="F47" s="225"/>
      <c r="G47" s="235"/>
    </row>
    <row r="48" spans="1:18" ht="24.95" customHeight="1" x14ac:dyDescent="0.2">
      <c r="B48" s="234"/>
      <c r="D48" s="225"/>
      <c r="F48" s="225"/>
      <c r="G48" s="235"/>
      <c r="R48" s="309"/>
    </row>
    <row r="49" spans="2:18" ht="15" customHeight="1" x14ac:dyDescent="0.2">
      <c r="B49" s="234"/>
      <c r="C49" s="233" t="s">
        <v>16</v>
      </c>
      <c r="D49" s="232"/>
      <c r="E49" s="509" t="s">
        <v>17</v>
      </c>
      <c r="F49" s="509"/>
      <c r="G49" s="510"/>
      <c r="H49" s="231"/>
      <c r="R49" s="309"/>
    </row>
    <row r="50" spans="2:18" ht="15.75" x14ac:dyDescent="0.25">
      <c r="B50" s="230"/>
      <c r="C50" s="229" t="s">
        <v>69</v>
      </c>
      <c r="D50" s="228"/>
      <c r="E50" s="227" t="s">
        <v>13</v>
      </c>
      <c r="F50" s="227"/>
      <c r="G50" s="226"/>
      <c r="H50" s="225"/>
      <c r="R50" s="309"/>
    </row>
    <row r="51" spans="2:18" x14ac:dyDescent="0.2">
      <c r="B51" s="224"/>
      <c r="C51" s="223"/>
      <c r="D51" s="223"/>
      <c r="E51" s="222"/>
      <c r="F51" s="222"/>
      <c r="G51" s="221"/>
      <c r="R51" s="309"/>
    </row>
    <row r="52" spans="2:18" ht="21.95" customHeight="1" x14ac:dyDescent="0.2"/>
    <row r="53" spans="2:18" ht="21.95" customHeight="1" x14ac:dyDescent="0.2">
      <c r="R53" s="309"/>
    </row>
    <row r="54" spans="2:18" ht="21.95" customHeight="1" x14ac:dyDescent="0.2"/>
    <row r="55" spans="2:18" ht="7.5" customHeight="1" x14ac:dyDescent="0.2"/>
    <row r="59" spans="2:18" ht="21.9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3.25" customHeight="1" x14ac:dyDescent="0.2"/>
    <row r="66" spans="1:2" ht="21.9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7.5" customHeight="1" x14ac:dyDescent="0.2"/>
    <row r="72" spans="1:2" ht="18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>
      <c r="A77" s="199" t="s">
        <v>46</v>
      </c>
      <c r="B77" s="199">
        <v>2.76</v>
      </c>
    </row>
    <row r="78" spans="1:2" x14ac:dyDescent="0.2">
      <c r="A78" s="199" t="s">
        <v>47</v>
      </c>
      <c r="B78" s="199">
        <v>2</v>
      </c>
    </row>
    <row r="79" spans="1:2" x14ac:dyDescent="0.2">
      <c r="A79" s="199" t="s">
        <v>49</v>
      </c>
      <c r="B79" s="199">
        <v>3.23</v>
      </c>
    </row>
    <row r="80" spans="1:2" x14ac:dyDescent="0.2">
      <c r="A80" s="199" t="s">
        <v>48</v>
      </c>
      <c r="B80" s="199">
        <v>1.84</v>
      </c>
    </row>
    <row r="81" spans="1:2" x14ac:dyDescent="0.2">
      <c r="A81" s="199" t="s">
        <v>50</v>
      </c>
      <c r="B81" s="199">
        <v>3.18</v>
      </c>
    </row>
    <row r="82" spans="1:2" x14ac:dyDescent="0.2">
      <c r="A82" s="199" t="s">
        <v>51</v>
      </c>
      <c r="B82" s="199">
        <v>2.38</v>
      </c>
    </row>
    <row r="83" spans="1:2" x14ac:dyDescent="0.2">
      <c r="A83" s="199" t="s">
        <v>52</v>
      </c>
      <c r="B83" s="199">
        <v>5.45</v>
      </c>
    </row>
    <row r="84" spans="1:2" x14ac:dyDescent="0.2">
      <c r="A84" s="199" t="s">
        <v>53</v>
      </c>
      <c r="B84" s="199">
        <v>5.98</v>
      </c>
    </row>
    <row r="85" spans="1:2" x14ac:dyDescent="0.2">
      <c r="A85" s="199" t="s">
        <v>73</v>
      </c>
      <c r="B85" s="199">
        <v>2.2000000000000002</v>
      </c>
    </row>
    <row r="86" spans="1:2" x14ac:dyDescent="0.2">
      <c r="A86" s="199" t="s">
        <v>54</v>
      </c>
      <c r="B86" s="199">
        <v>4.7</v>
      </c>
    </row>
    <row r="87" spans="1:2" x14ac:dyDescent="0.2">
      <c r="A87" s="199" t="s">
        <v>101</v>
      </c>
      <c r="B87" s="199">
        <v>4.4000000000000004</v>
      </c>
    </row>
    <row r="88" spans="1:2" x14ac:dyDescent="0.2">
      <c r="A88" s="199" t="s">
        <v>55</v>
      </c>
      <c r="B88" s="199">
        <v>2.15</v>
      </c>
    </row>
    <row r="89" spans="1:2" x14ac:dyDescent="0.2">
      <c r="A89" s="199" t="s">
        <v>56</v>
      </c>
      <c r="B89" s="199">
        <v>2.41</v>
      </c>
    </row>
    <row r="90" spans="1:2" x14ac:dyDescent="0.2">
      <c r="A90" s="199" t="s">
        <v>57</v>
      </c>
      <c r="B90" s="199">
        <v>2.83</v>
      </c>
    </row>
    <row r="91" spans="1:2" x14ac:dyDescent="0.2">
      <c r="A91" s="199" t="s">
        <v>58</v>
      </c>
      <c r="B91" s="199">
        <v>3.46</v>
      </c>
    </row>
    <row r="92" spans="1:2" x14ac:dyDescent="0.2">
      <c r="A92" s="199" t="s">
        <v>59</v>
      </c>
      <c r="B92" s="199">
        <v>2.15</v>
      </c>
    </row>
    <row r="93" spans="1:2" x14ac:dyDescent="0.2">
      <c r="A93" s="199" t="s">
        <v>60</v>
      </c>
      <c r="B93" s="199">
        <v>4.3899999999999997</v>
      </c>
    </row>
    <row r="94" spans="1:2" x14ac:dyDescent="0.2">
      <c r="A94" s="199" t="s">
        <v>61</v>
      </c>
      <c r="B94" s="199">
        <v>3.9</v>
      </c>
    </row>
    <row r="95" spans="1:2" x14ac:dyDescent="0.2">
      <c r="A95" s="199" t="s">
        <v>62</v>
      </c>
      <c r="B95" s="199">
        <v>1.18</v>
      </c>
    </row>
    <row r="96" spans="1:2" x14ac:dyDescent="0.2">
      <c r="A96" s="199" t="s">
        <v>72</v>
      </c>
      <c r="B96" s="199">
        <v>4.5</v>
      </c>
    </row>
    <row r="97" spans="1:2" x14ac:dyDescent="0.2">
      <c r="A97" s="199" t="s">
        <v>77</v>
      </c>
      <c r="B97" s="199">
        <v>6.49</v>
      </c>
    </row>
    <row r="98" spans="1:2" x14ac:dyDescent="0.2">
      <c r="A98" s="199" t="s">
        <v>152</v>
      </c>
      <c r="B98" s="199">
        <v>5.53</v>
      </c>
    </row>
    <row r="99" spans="1:2" x14ac:dyDescent="0.2">
      <c r="A99" s="199" t="s">
        <v>217</v>
      </c>
      <c r="B99" s="199">
        <v>4.8899999999999997</v>
      </c>
    </row>
    <row r="100" spans="1:2" x14ac:dyDescent="0.2">
      <c r="A100" s="199" t="s">
        <v>167</v>
      </c>
      <c r="B100" s="199">
        <v>6.26</v>
      </c>
    </row>
    <row r="101" spans="1:2" x14ac:dyDescent="0.2">
      <c r="A101" s="127" t="s">
        <v>209</v>
      </c>
      <c r="B101" s="199">
        <v>4.45</v>
      </c>
    </row>
  </sheetData>
  <autoFilter ref="A7:R33" xr:uid="{00000000-0009-0000-0000-00002B000000}">
    <filterColumn colId="4">
      <filters blank="1">
        <filter val="1000"/>
        <filter val="1195"/>
        <filter val="1235"/>
        <filter val="200"/>
        <filter val="2210"/>
        <filter val="2725"/>
        <filter val="2810"/>
        <filter val="3840"/>
        <filter val="450"/>
        <filter val="455"/>
        <filter val="510"/>
        <filter val="620"/>
        <filter val="700"/>
      </filters>
    </filterColumn>
  </autoFilter>
  <mergeCells count="10">
    <mergeCell ref="B39:E39"/>
    <mergeCell ref="B40:E40"/>
    <mergeCell ref="B41:E41"/>
    <mergeCell ref="E49:G49"/>
    <mergeCell ref="B2:G2"/>
    <mergeCell ref="B3:G3"/>
    <mergeCell ref="B4:G4"/>
    <mergeCell ref="B5:G5"/>
    <mergeCell ref="D33:F33"/>
    <mergeCell ref="B38:E38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 filterMode="1">
    <tabColor rgb="FFFFC000"/>
    <pageSetUpPr fitToPage="1"/>
  </sheetPr>
  <dimension ref="A2:R103"/>
  <sheetViews>
    <sheetView showGridLines="0" topLeftCell="A29" zoomScale="80" zoomScaleNormal="80" workbookViewId="0">
      <selection activeCell="I6" sqref="I6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245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VLOOKUP(C8,$A$78:$B$97,2,FALSE)</f>
        <v>2.76</v>
      </c>
      <c r="E8" s="273">
        <f>IFERROR(VLOOKUP(A8,'Control-UTE marzo 2021 '!$I$7:$J$23,2,FALSE),0)</f>
        <v>610</v>
      </c>
      <c r="F8" s="271" t="s">
        <v>12</v>
      </c>
      <c r="G8" s="141">
        <f t="shared" ref="G8:G31" si="0">+D8*E8</f>
        <v>1683.6</v>
      </c>
      <c r="J8" s="290"/>
      <c r="L8" s="142" t="s">
        <v>224</v>
      </c>
      <c r="M8" s="299">
        <f t="shared" ref="M8:M15" si="1">E8</f>
        <v>610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3" si="2">VLOOKUP(C9,$A$78:$B$108,2,FALSE)</f>
        <v>2</v>
      </c>
      <c r="E9" s="273">
        <f>IFERROR(VLOOKUP(A9,'Control-UTE marzo 2021 '!$I$7:$J$23,2,FALSE),0)</f>
        <v>0</v>
      </c>
      <c r="F9" s="273" t="s">
        <v>12</v>
      </c>
      <c r="G9" s="145">
        <f t="shared" si="0"/>
        <v>0</v>
      </c>
      <c r="I9" s="63"/>
      <c r="J9" s="63"/>
      <c r="L9" s="301">
        <v>50001241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2"/>
        <v>3.23</v>
      </c>
      <c r="E10" s="273">
        <f>IFERROR(VLOOKUP(A10,'Control-UTE marzo 2021 '!$I$7:$J$23,2,FALSE),0)</f>
        <v>730</v>
      </c>
      <c r="F10" s="273" t="s">
        <v>12</v>
      </c>
      <c r="G10" s="145">
        <f t="shared" si="0"/>
        <v>2357.9</v>
      </c>
      <c r="I10" s="63"/>
      <c r="J10" s="63"/>
      <c r="K10"/>
      <c r="L10" s="237" t="s">
        <v>225</v>
      </c>
      <c r="M10" s="299">
        <f t="shared" si="1"/>
        <v>730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2"/>
        <v>1.84</v>
      </c>
      <c r="E11" s="273">
        <f>IFERROR(VLOOKUP(A11,'Control-UTE marzo 2021 '!$I$7:$J$23,2,FALSE),0)</f>
        <v>700</v>
      </c>
      <c r="F11" s="273" t="s">
        <v>12</v>
      </c>
      <c r="G11" s="146">
        <f t="shared" si="0"/>
        <v>1288</v>
      </c>
      <c r="I11" s="63"/>
      <c r="J11" s="63"/>
      <c r="K11"/>
      <c r="L11" s="237" t="s">
        <v>226</v>
      </c>
      <c r="M11" s="299">
        <f t="shared" si="1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2"/>
        <v>3.18</v>
      </c>
      <c r="E12" s="273">
        <f>IFERROR(VLOOKUP(A12,'Control-UTE marzo 2021 '!$I$7:$J$23,2,FALSE),0)</f>
        <v>930</v>
      </c>
      <c r="F12" s="273" t="s">
        <v>12</v>
      </c>
      <c r="G12" s="146">
        <f t="shared" si="0"/>
        <v>2957.4</v>
      </c>
      <c r="I12" s="63"/>
      <c r="J12" s="63"/>
      <c r="K12"/>
      <c r="L12" s="237" t="s">
        <v>227</v>
      </c>
      <c r="M12" s="299">
        <f t="shared" si="1"/>
        <v>930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2"/>
        <v>2.38</v>
      </c>
      <c r="E13" s="273">
        <f>IFERROR(VLOOKUP(A13,'Control-UTE marzo 2021 '!$I$7:$J$23,2,FALSE),0)</f>
        <v>2840</v>
      </c>
      <c r="F13" s="273" t="s">
        <v>12</v>
      </c>
      <c r="G13" s="146">
        <f t="shared" si="0"/>
        <v>6759.2</v>
      </c>
      <c r="I13" s="63"/>
      <c r="J13" s="63"/>
      <c r="K13"/>
      <c r="L13" s="237" t="s">
        <v>228</v>
      </c>
      <c r="M13" s="299">
        <f t="shared" si="1"/>
        <v>2840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2"/>
        <v>5.45</v>
      </c>
      <c r="E14" s="273">
        <f>IFERROR(VLOOKUP(A14,'Control-UTE marzo 2021 '!$I$7:$J$23,2,FALSE),0)</f>
        <v>0</v>
      </c>
      <c r="F14" s="273" t="s">
        <v>12</v>
      </c>
      <c r="G14" s="146">
        <f t="shared" si="0"/>
        <v>0</v>
      </c>
      <c r="I14" s="63"/>
      <c r="J14" s="63"/>
      <c r="K14"/>
      <c r="L14" s="237">
        <v>50003460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2"/>
        <v>5.98</v>
      </c>
      <c r="E15" s="273">
        <f>IFERROR(VLOOKUP(A15,'Control-UTE marzo 2021 '!$I$7:$J$23,2,FALSE),0)</f>
        <v>1005</v>
      </c>
      <c r="F15" s="272" t="s">
        <v>12</v>
      </c>
      <c r="G15" s="146">
        <f t="shared" si="0"/>
        <v>6009.9000000000005</v>
      </c>
      <c r="I15" s="63"/>
      <c r="J15" s="63"/>
      <c r="K15"/>
      <c r="L15" s="237" t="s">
        <v>229</v>
      </c>
      <c r="M15" s="299">
        <f t="shared" si="1"/>
        <v>1005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2"/>
        <v>2.2000000000000002</v>
      </c>
      <c r="E16" s="273">
        <v>0</v>
      </c>
      <c r="F16" s="272" t="s">
        <v>12</v>
      </c>
      <c r="G16" s="146">
        <f t="shared" si="0"/>
        <v>0</v>
      </c>
      <c r="I16" s="63"/>
      <c r="J16" s="63"/>
      <c r="K16"/>
      <c r="L16" s="142" t="s">
        <v>246</v>
      </c>
      <c r="M16" s="299">
        <f>E16/200</f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2"/>
        <v>4.7</v>
      </c>
      <c r="E17" s="273">
        <f>IFERROR(VLOOKUP(A17,'Control-UTE marzo 2021 '!$I$7:$J$23,2,FALSE),0)</f>
        <v>0</v>
      </c>
      <c r="F17" s="272" t="s">
        <v>12</v>
      </c>
      <c r="G17" s="146">
        <f t="shared" si="0"/>
        <v>0</v>
      </c>
      <c r="I17" s="63"/>
      <c r="J17" s="63"/>
      <c r="K17"/>
      <c r="L17" s="299">
        <v>50003889</v>
      </c>
      <c r="M17" s="299">
        <f t="shared" ref="M17:M29" si="3">E17</f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2"/>
        <v>2.15</v>
      </c>
      <c r="E18" s="273">
        <f>IFERROR(VLOOKUP(A18,'Control-UTE marzo 2021 '!$I$7:$J$23,2,FALSE),0)</f>
        <v>2085</v>
      </c>
      <c r="F18" s="272" t="s">
        <v>12</v>
      </c>
      <c r="G18" s="146">
        <f t="shared" si="0"/>
        <v>4482.75</v>
      </c>
      <c r="I18" s="63"/>
      <c r="J18" s="63"/>
      <c r="K18"/>
      <c r="L18" s="237" t="s">
        <v>230</v>
      </c>
      <c r="M18" s="299">
        <f t="shared" si="3"/>
        <v>2085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2"/>
        <v>2.41</v>
      </c>
      <c r="E19" s="273">
        <f>IFERROR(VLOOKUP(A19,'Control-UTE marzo 2021 '!$I$7:$J$23,2,FALSE),0)</f>
        <v>2030</v>
      </c>
      <c r="F19" s="272" t="s">
        <v>12</v>
      </c>
      <c r="G19" s="146">
        <f t="shared" si="0"/>
        <v>4892.3</v>
      </c>
      <c r="I19" s="63"/>
      <c r="J19" s="63"/>
      <c r="K19"/>
      <c r="L19" s="237" t="s">
        <v>231</v>
      </c>
      <c r="M19" s="299">
        <f t="shared" si="3"/>
        <v>2030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2"/>
        <v>2.83</v>
      </c>
      <c r="E20" s="273">
        <f>IFERROR(VLOOKUP(A20,'Control-UTE marzo 2021 '!$I$7:$J$23,2,FALSE),0)</f>
        <v>2000</v>
      </c>
      <c r="F20" s="272" t="s">
        <v>12</v>
      </c>
      <c r="G20" s="146">
        <f t="shared" si="0"/>
        <v>5660</v>
      </c>
      <c r="I20" s="63"/>
      <c r="J20" s="332">
        <f>D20*4</f>
        <v>11.32</v>
      </c>
      <c r="K20"/>
      <c r="L20" s="237" t="s">
        <v>232</v>
      </c>
      <c r="M20" s="299">
        <f t="shared" si="3"/>
        <v>2000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2"/>
        <v>6.49</v>
      </c>
      <c r="E21" s="273">
        <f>IFERROR(VLOOKUP(A21,'Control-UTE marzo 2021 '!$I$7:$J$23,2,FALSE),0)</f>
        <v>0</v>
      </c>
      <c r="F21" s="272" t="s">
        <v>12</v>
      </c>
      <c r="G21" s="146">
        <f t="shared" si="0"/>
        <v>0</v>
      </c>
      <c r="I21" s="63"/>
      <c r="J21" s="63"/>
      <c r="K21"/>
      <c r="L21" s="301">
        <v>50004212</v>
      </c>
      <c r="M21" s="299">
        <f t="shared" si="3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2"/>
        <v>3.46</v>
      </c>
      <c r="E22" s="273">
        <f>IFERROR(VLOOKUP(A22,'Control-UTE marzo 2021 '!$I$7:$J$23,2,FALSE),0)</f>
        <v>0</v>
      </c>
      <c r="F22" s="272" t="s">
        <v>12</v>
      </c>
      <c r="G22" s="146">
        <f t="shared" si="0"/>
        <v>0</v>
      </c>
      <c r="I22" s="63"/>
      <c r="J22" s="63"/>
      <c r="K22"/>
      <c r="L22" s="299">
        <v>50004370</v>
      </c>
      <c r="M22" s="299">
        <f t="shared" si="3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2"/>
        <v>2.15</v>
      </c>
      <c r="E23" s="273">
        <f>IFERROR(VLOOKUP(A23,'Control-UTE marzo 2021 '!$I$7:$J$23,2,FALSE),0)</f>
        <v>0</v>
      </c>
      <c r="F23" s="272" t="s">
        <v>12</v>
      </c>
      <c r="G23" s="146">
        <f t="shared" si="0"/>
        <v>0</v>
      </c>
      <c r="I23" s="63"/>
      <c r="J23" s="63"/>
      <c r="K23"/>
      <c r="L23" s="301" t="s">
        <v>239</v>
      </c>
      <c r="M23" s="299">
        <f t="shared" si="3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2"/>
        <v>4.3899999999999997</v>
      </c>
      <c r="E24" s="273">
        <f>IFERROR(VLOOKUP(A24,'Control-UTE marzo 2021 '!$I$7:$J$23,2,FALSE),0)</f>
        <v>520</v>
      </c>
      <c r="F24" s="272" t="s">
        <v>12</v>
      </c>
      <c r="G24" s="146">
        <f t="shared" si="0"/>
        <v>2282.7999999999997</v>
      </c>
      <c r="I24" s="63"/>
      <c r="J24" s="63"/>
      <c r="K24"/>
      <c r="L24" s="237" t="s">
        <v>233</v>
      </c>
      <c r="M24" s="299">
        <f t="shared" si="3"/>
        <v>520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2"/>
        <v>3.9</v>
      </c>
      <c r="E25" s="273">
        <f>IFERROR(VLOOKUP(A25,'Control-UTE marzo 2021 '!$I$7:$J$23,2,FALSE),0)</f>
        <v>400</v>
      </c>
      <c r="F25" s="272" t="s">
        <v>12</v>
      </c>
      <c r="G25" s="146">
        <f t="shared" si="0"/>
        <v>1560</v>
      </c>
      <c r="I25" s="333"/>
      <c r="J25"/>
      <c r="K25"/>
      <c r="L25" s="237" t="s">
        <v>43</v>
      </c>
      <c r="M25" s="299">
        <f t="shared" si="3"/>
        <v>400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2"/>
        <v>1.18</v>
      </c>
      <c r="E26" s="273">
        <f>IFERROR(VLOOKUP(A26,'Control-UTE marzo 2021 '!$I$7:$J$23,2,FALSE),0)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2"/>
        <v>4.5</v>
      </c>
      <c r="E27" s="273">
        <f>IFERROR(VLOOKUP(A27,'Control-UTE marzo 2021 '!$I$7:$J$23,2,FALSE),0)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2"/>
        <v>4.4000000000000004</v>
      </c>
      <c r="E28" s="273">
        <f>IFERROR(VLOOKUP(A28,'Control-UTE marzo 2021 '!$I$7:$J$23,2,FALSE),0)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3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2"/>
        <v>5.53</v>
      </c>
      <c r="E29" s="273">
        <f>IFERROR(VLOOKUP(A29,'Control-UTE marzo 2021 '!$I$7:$J$23,2,FALSE),0)</f>
        <v>1260</v>
      </c>
      <c r="F29" s="307" t="s">
        <v>12</v>
      </c>
      <c r="G29" s="308">
        <f t="shared" si="0"/>
        <v>6967.8</v>
      </c>
      <c r="L29" s="199" t="s">
        <v>234</v>
      </c>
      <c r="M29" s="299">
        <f t="shared" si="3"/>
        <v>1260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2"/>
        <v>4.8899999999999997</v>
      </c>
      <c r="E30" s="273">
        <f>IFERROR(VLOOKUP(A30,'Control-UTE marzo 2021 '!$I$7:$J$23,2,FALSE),0)</f>
        <v>606</v>
      </c>
      <c r="F30" s="307" t="s">
        <v>12</v>
      </c>
      <c r="G30" s="308">
        <f t="shared" si="0"/>
        <v>2963.3399999999997</v>
      </c>
      <c r="L30" s="199" t="s">
        <v>214</v>
      </c>
      <c r="M30" s="299">
        <f>E30/200</f>
        <v>3.03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22</v>
      </c>
      <c r="C31" s="305" t="s">
        <v>209</v>
      </c>
      <c r="D31" s="306">
        <f t="shared" si="2"/>
        <v>4.45</v>
      </c>
      <c r="E31" s="273">
        <f>IFERROR(VLOOKUP(A31,'Control-UTE marzo 2021 '!$I$7:$J$23,2,FALSE),0)</f>
        <v>200</v>
      </c>
      <c r="F31" s="307" t="s">
        <v>12</v>
      </c>
      <c r="G31" s="308">
        <f t="shared" si="0"/>
        <v>890</v>
      </c>
      <c r="L31" s="199" t="s">
        <v>210</v>
      </c>
      <c r="M31" s="299">
        <f>E31/200</f>
        <v>1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 t="s">
        <v>210</v>
      </c>
      <c r="B32" s="205">
        <v>22</v>
      </c>
      <c r="C32" s="305" t="s">
        <v>248</v>
      </c>
      <c r="D32" s="306">
        <f t="shared" ref="D32" si="4">VLOOKUP(C32,$A$78:$B$108,2,FALSE)</f>
        <v>2850</v>
      </c>
      <c r="E32" s="273">
        <f>1/5</f>
        <v>0.2</v>
      </c>
      <c r="F32" s="307" t="s">
        <v>12</v>
      </c>
      <c r="G32" s="308">
        <f t="shared" ref="G32" si="5">+D32*E32</f>
        <v>570</v>
      </c>
      <c r="L32" s="199" t="s">
        <v>248</v>
      </c>
      <c r="M32" s="299">
        <f>E32</f>
        <v>0.2</v>
      </c>
      <c r="N32" s="324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166</v>
      </c>
      <c r="B33" s="205">
        <v>23</v>
      </c>
      <c r="C33" s="264" t="s">
        <v>167</v>
      </c>
      <c r="D33" s="315">
        <f t="shared" si="2"/>
        <v>6.26</v>
      </c>
      <c r="E33" s="320">
        <f>IFERROR(VLOOKUP(A33,'Control-UTE marzo 2021 '!$I$7:$J$23,2,FALSE),0)</f>
        <v>365</v>
      </c>
      <c r="F33" s="263" t="s">
        <v>12</v>
      </c>
      <c r="G33" s="157">
        <f>+D33*E33</f>
        <v>2284.9</v>
      </c>
      <c r="L33" s="199" t="s">
        <v>235</v>
      </c>
      <c r="M33" s="299">
        <f>E33</f>
        <v>365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53609.890000000007</v>
      </c>
      <c r="I34" s="321">
        <f>G34*0.97</f>
        <v>52001.593300000008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Marzo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253">
        <v>378744.57</v>
      </c>
      <c r="E37" s="167">
        <v>1</v>
      </c>
      <c r="F37" s="205" t="s">
        <v>10</v>
      </c>
      <c r="G37" s="252">
        <f>D37*E37</f>
        <v>378744.57</v>
      </c>
      <c r="I37" s="321">
        <f>G37*0.97</f>
        <v>367382.2329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55551.890000000007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378744.57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53885.333300000006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367382.2329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2D000000}">
    <filterColumn colId="4">
      <filters blank="1">
        <filter val="1005"/>
        <filter val="1260"/>
        <filter val="200"/>
        <filter val="2000"/>
        <filter val="2030"/>
        <filter val="2085"/>
        <filter val="2840"/>
        <filter val="365"/>
        <filter val="40"/>
        <filter val="400"/>
        <filter val="520"/>
        <filter val="606"/>
        <filter val="610"/>
        <filter val="700"/>
        <filter val="730"/>
        <filter val="93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>
    <pageSetUpPr fitToPage="1"/>
  </sheetPr>
  <dimension ref="A1:AD79"/>
  <sheetViews>
    <sheetView topLeftCell="A3" zoomScale="98" zoomScaleNormal="98" workbookViewId="0">
      <selection activeCell="I27" sqref="I2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25" width="4.140625" style="199" bestFit="1" customWidth="1"/>
    <col min="26" max="28" width="5.140625" style="199" bestFit="1" customWidth="1"/>
    <col min="29" max="29" width="13.42578125" style="199" bestFit="1" customWidth="1"/>
    <col min="30" max="16384" width="11.42578125" style="199"/>
  </cols>
  <sheetData>
    <row r="1" spans="2:30" x14ac:dyDescent="0.2">
      <c r="C1" s="200" t="s">
        <v>67</v>
      </c>
    </row>
    <row r="3" spans="2:30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AD3" s="199">
        <f>+AG2</f>
        <v>0</v>
      </c>
    </row>
    <row r="4" spans="2:30" x14ac:dyDescent="0.2">
      <c r="B4" s="215">
        <v>80027074</v>
      </c>
      <c r="C4" s="216">
        <v>44256</v>
      </c>
      <c r="D4" s="215" t="s">
        <v>28</v>
      </c>
      <c r="E4" s="215">
        <v>200</v>
      </c>
      <c r="F4" s="215" t="s">
        <v>241</v>
      </c>
      <c r="G4" s="200"/>
      <c r="H4" s="200"/>
    </row>
    <row r="5" spans="2:30" x14ac:dyDescent="0.2">
      <c r="B5" s="215">
        <v>80027074</v>
      </c>
      <c r="C5" s="216">
        <v>44256</v>
      </c>
      <c r="D5" s="215" t="s">
        <v>31</v>
      </c>
      <c r="E5" s="215">
        <v>350</v>
      </c>
      <c r="F5" s="215" t="s">
        <v>241</v>
      </c>
      <c r="G5" s="200"/>
      <c r="H5" s="200"/>
    </row>
    <row r="6" spans="2:30" x14ac:dyDescent="0.2">
      <c r="B6" s="215">
        <v>80027074</v>
      </c>
      <c r="C6" s="216">
        <v>44256</v>
      </c>
      <c r="D6" s="215" t="s">
        <v>33</v>
      </c>
      <c r="E6" s="215">
        <v>1000</v>
      </c>
      <c r="F6" s="215" t="s">
        <v>241</v>
      </c>
      <c r="G6" s="200"/>
      <c r="H6" s="200"/>
      <c r="I6" s="101" t="s">
        <v>23</v>
      </c>
      <c r="J6" s="76" t="s">
        <v>154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</row>
    <row r="7" spans="2:30" x14ac:dyDescent="0.2">
      <c r="B7" s="215">
        <v>80027074</v>
      </c>
      <c r="C7" s="216">
        <v>44256</v>
      </c>
      <c r="D7" s="215" t="s">
        <v>35</v>
      </c>
      <c r="E7" s="215">
        <v>220</v>
      </c>
      <c r="F7" s="215" t="s">
        <v>241</v>
      </c>
      <c r="G7" s="200"/>
      <c r="H7" s="200"/>
      <c r="I7" s="76" t="s">
        <v>29</v>
      </c>
      <c r="J7" s="76">
        <v>610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</row>
    <row r="8" spans="2:30" x14ac:dyDescent="0.2">
      <c r="B8" s="215">
        <v>80027074</v>
      </c>
      <c r="C8" s="216">
        <v>44256</v>
      </c>
      <c r="D8" s="215" t="s">
        <v>149</v>
      </c>
      <c r="E8" s="215">
        <v>150</v>
      </c>
      <c r="F8" s="215" t="s">
        <v>241</v>
      </c>
      <c r="I8" s="76" t="s">
        <v>28</v>
      </c>
      <c r="J8" s="76">
        <v>730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</row>
    <row r="9" spans="2:30" x14ac:dyDescent="0.2">
      <c r="B9" s="215">
        <v>80027074</v>
      </c>
      <c r="C9" s="216">
        <v>44256</v>
      </c>
      <c r="D9" s="215" t="s">
        <v>214</v>
      </c>
      <c r="E9" s="215">
        <v>606</v>
      </c>
      <c r="F9" s="215" t="s">
        <v>241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</row>
    <row r="10" spans="2:30" x14ac:dyDescent="0.2">
      <c r="B10" s="215">
        <v>80027074</v>
      </c>
      <c r="C10" s="216">
        <v>44256</v>
      </c>
      <c r="D10" s="215" t="s">
        <v>166</v>
      </c>
      <c r="E10" s="215">
        <v>100</v>
      </c>
      <c r="F10" s="215" t="s">
        <v>241</v>
      </c>
      <c r="I10" s="76" t="s">
        <v>32</v>
      </c>
      <c r="J10" s="76">
        <v>930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</row>
    <row r="11" spans="2:30" x14ac:dyDescent="0.2">
      <c r="B11" s="215">
        <v>80027074</v>
      </c>
      <c r="C11" s="216">
        <v>44256</v>
      </c>
      <c r="D11" s="215" t="s">
        <v>38</v>
      </c>
      <c r="E11" s="215">
        <v>210</v>
      </c>
      <c r="F11" s="215" t="s">
        <v>241</v>
      </c>
      <c r="H11" s="208"/>
      <c r="I11" s="76" t="s">
        <v>33</v>
      </c>
      <c r="J11" s="76">
        <v>2840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</row>
    <row r="12" spans="2:30" x14ac:dyDescent="0.2">
      <c r="B12" s="215">
        <v>80027074</v>
      </c>
      <c r="C12" s="216">
        <v>44256</v>
      </c>
      <c r="D12" s="215" t="s">
        <v>42</v>
      </c>
      <c r="E12" s="215">
        <v>520</v>
      </c>
      <c r="F12" s="215" t="s">
        <v>241</v>
      </c>
      <c r="I12" s="76" t="s">
        <v>35</v>
      </c>
      <c r="J12" s="76">
        <v>1005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</row>
    <row r="13" spans="2:30" x14ac:dyDescent="0.2">
      <c r="B13" s="210">
        <v>80027463</v>
      </c>
      <c r="C13" s="211">
        <v>44264</v>
      </c>
      <c r="D13" s="210" t="s">
        <v>29</v>
      </c>
      <c r="E13" s="210">
        <v>360</v>
      </c>
      <c r="F13" s="211" t="s">
        <v>242</v>
      </c>
      <c r="I13" s="76" t="s">
        <v>149</v>
      </c>
      <c r="J13" s="76">
        <v>1260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</row>
    <row r="14" spans="2:30" x14ac:dyDescent="0.2">
      <c r="B14" s="210">
        <v>80027463</v>
      </c>
      <c r="C14" s="211">
        <v>44264</v>
      </c>
      <c r="D14" s="210" t="s">
        <v>28</v>
      </c>
      <c r="E14" s="210">
        <v>105</v>
      </c>
      <c r="F14" s="211" t="s">
        <v>242</v>
      </c>
      <c r="I14" s="76" t="s">
        <v>214</v>
      </c>
      <c r="J14" s="76">
        <v>606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</row>
    <row r="15" spans="2:30" x14ac:dyDescent="0.2">
      <c r="B15" s="210">
        <v>80027463</v>
      </c>
      <c r="C15" s="211">
        <v>44264</v>
      </c>
      <c r="D15" s="210" t="s">
        <v>33</v>
      </c>
      <c r="E15" s="210">
        <v>1610</v>
      </c>
      <c r="F15" s="211" t="s">
        <v>242</v>
      </c>
      <c r="I15" s="76" t="s">
        <v>166</v>
      </c>
      <c r="J15" s="76">
        <v>365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2:30" x14ac:dyDescent="0.2">
      <c r="B16" s="210">
        <v>80027463</v>
      </c>
      <c r="C16" s="211">
        <v>44264</v>
      </c>
      <c r="D16" s="210" t="s">
        <v>35</v>
      </c>
      <c r="E16" s="210">
        <v>265</v>
      </c>
      <c r="F16" s="211" t="s">
        <v>242</v>
      </c>
      <c r="I16" s="76" t="s">
        <v>37</v>
      </c>
      <c r="J16" s="76">
        <v>2085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1:29" x14ac:dyDescent="0.2">
      <c r="B17" s="210">
        <v>80027463</v>
      </c>
      <c r="C17" s="211">
        <v>44264</v>
      </c>
      <c r="D17" s="210" t="s">
        <v>149</v>
      </c>
      <c r="E17" s="210">
        <v>615</v>
      </c>
      <c r="F17" s="211" t="s">
        <v>242</v>
      </c>
      <c r="I17" s="76" t="s">
        <v>38</v>
      </c>
      <c r="J17" s="76">
        <v>2030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29" x14ac:dyDescent="0.2">
      <c r="B18" s="210">
        <v>80027463</v>
      </c>
      <c r="C18" s="211">
        <v>44264</v>
      </c>
      <c r="D18" s="302" t="s">
        <v>166</v>
      </c>
      <c r="E18" s="302">
        <v>130</v>
      </c>
      <c r="F18" s="211" t="s">
        <v>242</v>
      </c>
      <c r="I18" s="76" t="s">
        <v>39</v>
      </c>
      <c r="J18" s="76">
        <v>2000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29" x14ac:dyDescent="0.2">
      <c r="B19" s="210">
        <v>80027463</v>
      </c>
      <c r="C19" s="211">
        <v>44264</v>
      </c>
      <c r="D19" s="302" t="s">
        <v>37</v>
      </c>
      <c r="E19" s="302">
        <v>1400</v>
      </c>
      <c r="F19" s="211" t="s">
        <v>242</v>
      </c>
      <c r="I19" s="76" t="s">
        <v>248</v>
      </c>
      <c r="J19" s="76">
        <v>40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29" x14ac:dyDescent="0.2">
      <c r="B20" s="210">
        <v>80027463</v>
      </c>
      <c r="C20" s="211">
        <v>44264</v>
      </c>
      <c r="D20" s="302" t="s">
        <v>38</v>
      </c>
      <c r="E20" s="302">
        <v>750</v>
      </c>
      <c r="F20" s="211" t="s">
        <v>242</v>
      </c>
      <c r="I20" s="76" t="s">
        <v>42</v>
      </c>
      <c r="J20" s="76">
        <v>520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29" x14ac:dyDescent="0.2">
      <c r="B21" s="210">
        <v>80027463</v>
      </c>
      <c r="C21" s="211">
        <v>44264</v>
      </c>
      <c r="D21" s="302" t="s">
        <v>210</v>
      </c>
      <c r="E21" s="302">
        <v>200</v>
      </c>
      <c r="F21" s="211" t="s">
        <v>242</v>
      </c>
      <c r="I21" s="76" t="s">
        <v>210</v>
      </c>
      <c r="J21" s="76">
        <v>200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29" x14ac:dyDescent="0.2">
      <c r="B22" s="210">
        <v>80027463</v>
      </c>
      <c r="C22" s="211">
        <v>44264</v>
      </c>
      <c r="D22" s="302" t="s">
        <v>43</v>
      </c>
      <c r="E22" s="302">
        <v>200</v>
      </c>
      <c r="F22" s="211" t="s">
        <v>242</v>
      </c>
      <c r="H22" s="208"/>
      <c r="I22" s="76" t="s">
        <v>43</v>
      </c>
      <c r="J22" s="76">
        <v>400</v>
      </c>
    </row>
    <row r="23" spans="1:29" x14ac:dyDescent="0.2">
      <c r="B23" s="215">
        <v>80027808</v>
      </c>
      <c r="C23" s="216">
        <v>44271</v>
      </c>
      <c r="D23" s="310" t="s">
        <v>28</v>
      </c>
      <c r="E23" s="310">
        <v>105</v>
      </c>
      <c r="F23" s="310" t="s">
        <v>243</v>
      </c>
      <c r="I23" s="76" t="s">
        <v>24</v>
      </c>
      <c r="J23" s="76">
        <v>16321</v>
      </c>
    </row>
    <row r="24" spans="1:29" x14ac:dyDescent="0.2">
      <c r="B24" s="215">
        <v>80027808</v>
      </c>
      <c r="C24" s="216">
        <v>44271</v>
      </c>
      <c r="D24" s="310" t="s">
        <v>31</v>
      </c>
      <c r="E24" s="310">
        <v>350</v>
      </c>
      <c r="F24" s="310" t="s">
        <v>243</v>
      </c>
      <c r="I24"/>
    </row>
    <row r="25" spans="1:29" x14ac:dyDescent="0.2">
      <c r="B25" s="215">
        <v>80027808</v>
      </c>
      <c r="C25" s="216">
        <v>44271</v>
      </c>
      <c r="D25" s="310" t="s">
        <v>32</v>
      </c>
      <c r="E25" s="310">
        <v>930</v>
      </c>
      <c r="F25" s="310" t="s">
        <v>243</v>
      </c>
      <c r="I25"/>
    </row>
    <row r="26" spans="1:29" x14ac:dyDescent="0.2">
      <c r="B26" s="215">
        <v>80027808</v>
      </c>
      <c r="C26" s="216">
        <v>44271</v>
      </c>
      <c r="D26" s="310" t="s">
        <v>35</v>
      </c>
      <c r="E26" s="310">
        <v>260</v>
      </c>
      <c r="F26" s="310" t="s">
        <v>243</v>
      </c>
      <c r="I26"/>
    </row>
    <row r="27" spans="1:29" x14ac:dyDescent="0.2">
      <c r="B27" s="215">
        <v>80027808</v>
      </c>
      <c r="C27" s="216">
        <v>44271</v>
      </c>
      <c r="D27" s="310" t="s">
        <v>149</v>
      </c>
      <c r="E27" s="310">
        <v>150</v>
      </c>
      <c r="F27" s="310" t="s">
        <v>243</v>
      </c>
      <c r="I27"/>
    </row>
    <row r="28" spans="1:29" x14ac:dyDescent="0.2">
      <c r="B28" s="215">
        <v>80027808</v>
      </c>
      <c r="C28" s="216">
        <v>44271</v>
      </c>
      <c r="D28" s="310" t="s">
        <v>37</v>
      </c>
      <c r="E28" s="310">
        <v>575</v>
      </c>
      <c r="F28" s="310" t="s">
        <v>243</v>
      </c>
      <c r="I28"/>
    </row>
    <row r="29" spans="1:29" x14ac:dyDescent="0.2">
      <c r="B29" s="215">
        <v>80027808</v>
      </c>
      <c r="C29" s="216">
        <v>44271</v>
      </c>
      <c r="D29" s="310" t="s">
        <v>39</v>
      </c>
      <c r="E29" s="310">
        <v>1000</v>
      </c>
      <c r="F29" s="310" t="s">
        <v>243</v>
      </c>
      <c r="I29"/>
    </row>
    <row r="30" spans="1:29" x14ac:dyDescent="0.2">
      <c r="B30" s="210">
        <v>80028120</v>
      </c>
      <c r="C30" s="211">
        <v>44277</v>
      </c>
      <c r="D30" s="302" t="s">
        <v>38</v>
      </c>
      <c r="E30" s="302">
        <v>1070</v>
      </c>
      <c r="F30" s="302" t="s">
        <v>244</v>
      </c>
      <c r="I30"/>
    </row>
    <row r="31" spans="1:29" x14ac:dyDescent="0.2">
      <c r="B31" s="210">
        <v>80028120</v>
      </c>
      <c r="C31" s="211">
        <v>44277</v>
      </c>
      <c r="D31" s="302" t="s">
        <v>166</v>
      </c>
      <c r="E31" s="302">
        <v>135</v>
      </c>
      <c r="F31" s="302" t="s">
        <v>244</v>
      </c>
      <c r="I31"/>
    </row>
    <row r="32" spans="1:29" s="200" customFormat="1" x14ac:dyDescent="0.2">
      <c r="A32" s="199"/>
      <c r="B32" s="210">
        <v>80028120</v>
      </c>
      <c r="C32" s="211">
        <v>44277</v>
      </c>
      <c r="D32" s="302" t="s">
        <v>39</v>
      </c>
      <c r="E32" s="302">
        <v>1000</v>
      </c>
      <c r="F32" s="302" t="s">
        <v>244</v>
      </c>
      <c r="G32" s="199"/>
      <c r="H32" s="199"/>
      <c r="I32"/>
      <c r="K32" s="199"/>
    </row>
    <row r="33" spans="1:11" x14ac:dyDescent="0.2">
      <c r="B33" s="210">
        <v>80028120</v>
      </c>
      <c r="C33" s="211">
        <v>44277</v>
      </c>
      <c r="D33" s="302" t="s">
        <v>29</v>
      </c>
      <c r="E33" s="302">
        <v>250</v>
      </c>
      <c r="F33" s="302" t="s">
        <v>244</v>
      </c>
      <c r="I33"/>
    </row>
    <row r="34" spans="1:11" s="200" customFormat="1" x14ac:dyDescent="0.2">
      <c r="A34" s="199"/>
      <c r="B34" s="210">
        <v>80028120</v>
      </c>
      <c r="C34" s="211">
        <v>44277</v>
      </c>
      <c r="D34" s="302" t="s">
        <v>33</v>
      </c>
      <c r="E34" s="302">
        <v>230</v>
      </c>
      <c r="F34" s="302" t="s">
        <v>244</v>
      </c>
      <c r="G34" s="199"/>
      <c r="H34" s="199"/>
      <c r="I34"/>
      <c r="K34" s="199"/>
    </row>
    <row r="35" spans="1:11" s="200" customFormat="1" x14ac:dyDescent="0.2">
      <c r="A35" s="199"/>
      <c r="B35" s="210">
        <v>80028120</v>
      </c>
      <c r="C35" s="211">
        <v>44277</v>
      </c>
      <c r="D35" s="302" t="s">
        <v>37</v>
      </c>
      <c r="E35" s="302">
        <v>110</v>
      </c>
      <c r="F35" s="302" t="s">
        <v>244</v>
      </c>
      <c r="G35" s="199"/>
      <c r="H35" s="199"/>
      <c r="I35"/>
      <c r="K35" s="199"/>
    </row>
    <row r="36" spans="1:11" s="200" customFormat="1" x14ac:dyDescent="0.2">
      <c r="A36" s="199"/>
      <c r="B36" s="210">
        <v>80028120</v>
      </c>
      <c r="C36" s="211">
        <v>44277</v>
      </c>
      <c r="D36" s="210" t="s">
        <v>28</v>
      </c>
      <c r="E36" s="210">
        <v>320</v>
      </c>
      <c r="F36" s="302" t="s">
        <v>244</v>
      </c>
      <c r="G36" s="199"/>
      <c r="H36" s="199"/>
      <c r="I36"/>
      <c r="K36" s="199"/>
    </row>
    <row r="37" spans="1:11" s="200" customFormat="1" x14ac:dyDescent="0.2">
      <c r="A37" s="199"/>
      <c r="B37" s="210">
        <v>80028120</v>
      </c>
      <c r="C37" s="211">
        <v>44277</v>
      </c>
      <c r="D37" s="210" t="s">
        <v>43</v>
      </c>
      <c r="E37" s="210">
        <v>200</v>
      </c>
      <c r="F37" s="302" t="s">
        <v>244</v>
      </c>
      <c r="G37" s="199"/>
      <c r="H37" s="199"/>
      <c r="I37"/>
      <c r="K37" s="199"/>
    </row>
    <row r="38" spans="1:11" s="200" customFormat="1" x14ac:dyDescent="0.2">
      <c r="A38" s="199"/>
      <c r="B38" s="210">
        <v>80028120</v>
      </c>
      <c r="C38" s="211">
        <v>44277</v>
      </c>
      <c r="D38" s="210" t="s">
        <v>149</v>
      </c>
      <c r="E38" s="210">
        <v>345</v>
      </c>
      <c r="F38" s="302" t="s">
        <v>244</v>
      </c>
      <c r="G38" s="199"/>
      <c r="H38" s="199"/>
      <c r="I38"/>
      <c r="K38" s="199"/>
    </row>
    <row r="39" spans="1:11" s="200" customFormat="1" x14ac:dyDescent="0.2">
      <c r="A39" s="199"/>
      <c r="B39" s="210">
        <v>80028120</v>
      </c>
      <c r="C39" s="211">
        <v>44277</v>
      </c>
      <c r="D39" s="210" t="s">
        <v>35</v>
      </c>
      <c r="E39" s="210">
        <v>260</v>
      </c>
      <c r="F39" s="302" t="s">
        <v>244</v>
      </c>
      <c r="G39" s="199"/>
      <c r="H39" s="199"/>
      <c r="I39"/>
      <c r="K39" s="199"/>
    </row>
    <row r="40" spans="1:11" s="200" customFormat="1" x14ac:dyDescent="0.2">
      <c r="A40" s="199"/>
      <c r="B40" s="210"/>
      <c r="C40" s="211"/>
      <c r="D40" s="210" t="s">
        <v>248</v>
      </c>
      <c r="E40" s="210">
        <f>200/5</f>
        <v>40</v>
      </c>
      <c r="F40" s="331" t="s">
        <v>247</v>
      </c>
      <c r="G40" s="199"/>
      <c r="H40" s="199"/>
      <c r="I40"/>
      <c r="K40" s="199"/>
    </row>
    <row r="41" spans="1:11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1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1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1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1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1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1" s="200" customFormat="1" x14ac:dyDescent="0.2">
      <c r="A47" s="199"/>
      <c r="C47" s="203"/>
      <c r="G47" s="199"/>
      <c r="H47" s="199"/>
      <c r="I47"/>
      <c r="K47" s="199"/>
    </row>
    <row r="48" spans="1:11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1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1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1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1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1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1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1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1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1" s="200" customFormat="1" x14ac:dyDescent="0.2">
      <c r="A75" s="199"/>
      <c r="F75" s="201"/>
      <c r="G75" s="199"/>
      <c r="H75" s="199"/>
      <c r="K75" s="199"/>
    </row>
    <row r="76" spans="1:11" s="200" customFormat="1" x14ac:dyDescent="0.2">
      <c r="A76" s="199"/>
      <c r="F76" s="201"/>
      <c r="G76" s="199"/>
      <c r="H76" s="199"/>
      <c r="K76" s="199"/>
    </row>
    <row r="77" spans="1:11" s="200" customFormat="1" x14ac:dyDescent="0.2">
      <c r="A77" s="199"/>
      <c r="F77" s="201"/>
      <c r="G77" s="199"/>
      <c r="H77" s="199"/>
      <c r="K77" s="199"/>
    </row>
    <row r="78" spans="1:11" s="200" customFormat="1" x14ac:dyDescent="0.2">
      <c r="A78" s="199"/>
      <c r="F78" s="201"/>
      <c r="G78" s="199"/>
      <c r="H78" s="199"/>
      <c r="K78" s="199"/>
    </row>
    <row r="79" spans="1:11" s="200" customFormat="1" x14ac:dyDescent="0.2">
      <c r="A79" s="199"/>
      <c r="F79" s="201"/>
      <c r="G79" s="199"/>
      <c r="H79" s="199"/>
      <c r="K79" s="199"/>
    </row>
  </sheetData>
  <dataValidations count="5">
    <dataValidation type="list" allowBlank="1" showInputMessage="1" showErrorMessage="1" sqref="D31 D35:D39 D41:D44" xr:uid="{00000000-0002-0000-2E00-000000000000}">
      <formula1>$B$47:$B$72</formula1>
    </dataValidation>
    <dataValidation type="list" allowBlank="1" showInputMessage="1" showErrorMessage="1" sqref="D32:D34 D4:D30" xr:uid="{00000000-0002-0000-2E00-000001000000}">
      <formula1>$B$47:$B$73</formula1>
    </dataValidation>
    <dataValidation type="list" allowBlank="1" showInputMessage="1" showErrorMessage="1" sqref="D45:D48" xr:uid="{00000000-0002-0000-2E00-000002000000}">
      <formula1>$B$49:$B$74</formula1>
    </dataValidation>
    <dataValidation type="list" allowBlank="1" showInputMessage="1" showErrorMessage="1" sqref="D49" xr:uid="{00000000-0002-0000-2E00-000003000000}">
      <formula1>$B$49:$B$68</formula1>
    </dataValidation>
    <dataValidation type="list" allowBlank="1" showInputMessage="1" showErrorMessage="1" sqref="D40" xr:uid="{00000000-0002-0000-2E00-000004000000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 filterMode="1">
    <tabColor rgb="FFFFC000"/>
    <pageSetUpPr fitToPage="1"/>
  </sheetPr>
  <dimension ref="A2:R103"/>
  <sheetViews>
    <sheetView showGridLines="0" topLeftCell="A11" zoomScale="80" zoomScaleNormal="80" workbookViewId="0">
      <selection activeCell="D8" sqref="D8:D33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250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VLOOKUP(C8,$A$78:$B$97,2,FALSE)</f>
        <v>2.76</v>
      </c>
      <c r="E8" s="273">
        <f>IFERROR(VLOOKUP(A8,'Control-UTE abril 2021'!$I$7:$J$21,2,FALSE),0)</f>
        <v>610</v>
      </c>
      <c r="F8" s="271" t="s">
        <v>12</v>
      </c>
      <c r="G8" s="141">
        <f t="shared" ref="G8:G32" si="0">+D8*E8</f>
        <v>1683.6</v>
      </c>
      <c r="J8" s="290"/>
      <c r="L8" s="142" t="s">
        <v>224</v>
      </c>
      <c r="M8" s="299">
        <f t="shared" ref="M8:M15" si="1">E8</f>
        <v>610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3" si="2">VLOOKUP(C9,$A$78:$B$108,2,FALSE)</f>
        <v>2</v>
      </c>
      <c r="E9" s="273">
        <f>IFERROR(VLOOKUP(A9,'Control-UTE marzo 2021 '!$I$7:$J$23,2,FALSE),0)</f>
        <v>0</v>
      </c>
      <c r="F9" s="273" t="s">
        <v>12</v>
      </c>
      <c r="G9" s="145">
        <f t="shared" si="0"/>
        <v>0</v>
      </c>
      <c r="I9" s="63"/>
      <c r="J9" s="63"/>
      <c r="L9" s="301">
        <v>50001241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2"/>
        <v>3.23</v>
      </c>
      <c r="E10" s="273">
        <f>IFERROR(VLOOKUP(A10,'Control-UTE abril 2021'!$I$7:$J$21,2,FALSE),0)</f>
        <v>385</v>
      </c>
      <c r="F10" s="273" t="s">
        <v>12</v>
      </c>
      <c r="G10" s="145">
        <f t="shared" si="0"/>
        <v>1243.55</v>
      </c>
      <c r="I10" s="63"/>
      <c r="J10" s="63"/>
      <c r="K10"/>
      <c r="L10" s="237" t="s">
        <v>225</v>
      </c>
      <c r="M10" s="299">
        <f t="shared" si="1"/>
        <v>385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2"/>
        <v>1.84</v>
      </c>
      <c r="E11" s="273">
        <f>IFERROR(VLOOKUP(A11,'Control-UTE abril 2021'!$I$7:$J$21,2,FALSE),0)</f>
        <v>700</v>
      </c>
      <c r="F11" s="273" t="s">
        <v>12</v>
      </c>
      <c r="G11" s="146">
        <f t="shared" si="0"/>
        <v>1288</v>
      </c>
      <c r="I11" s="63"/>
      <c r="J11" s="63"/>
      <c r="K11"/>
      <c r="L11" s="237" t="s">
        <v>226</v>
      </c>
      <c r="M11" s="299">
        <f t="shared" si="1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2"/>
        <v>3.18</v>
      </c>
      <c r="E12" s="273">
        <f>IFERROR(VLOOKUP(A12,'Control-UTE abril 2021'!$I$7:$J$21,2,FALSE),0)</f>
        <v>1050</v>
      </c>
      <c r="F12" s="273" t="s">
        <v>12</v>
      </c>
      <c r="G12" s="146">
        <f t="shared" si="0"/>
        <v>3339</v>
      </c>
      <c r="I12" s="63"/>
      <c r="J12" s="63"/>
      <c r="K12"/>
      <c r="L12" s="237" t="s">
        <v>227</v>
      </c>
      <c r="M12" s="299">
        <f t="shared" si="1"/>
        <v>1050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2"/>
        <v>2.38</v>
      </c>
      <c r="E13" s="273">
        <f>IFERROR(VLOOKUP(A13,'Control-UTE abril 2021'!$I$7:$J$21,2,FALSE),0)</f>
        <v>2800</v>
      </c>
      <c r="F13" s="273" t="s">
        <v>12</v>
      </c>
      <c r="G13" s="146">
        <f t="shared" si="0"/>
        <v>6664</v>
      </c>
      <c r="I13" s="63"/>
      <c r="J13" s="63"/>
      <c r="K13"/>
      <c r="L13" s="237" t="s">
        <v>228</v>
      </c>
      <c r="M13" s="299">
        <f t="shared" si="1"/>
        <v>2800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2"/>
        <v>5.45</v>
      </c>
      <c r="E14" s="273">
        <f>IFERROR(VLOOKUP(A14,'Control-UTE marzo 2021 '!$I$7:$J$23,2,FALSE),0)</f>
        <v>0</v>
      </c>
      <c r="F14" s="273" t="s">
        <v>12</v>
      </c>
      <c r="G14" s="146">
        <f t="shared" si="0"/>
        <v>0</v>
      </c>
      <c r="I14" s="63"/>
      <c r="J14" s="63"/>
      <c r="K14"/>
      <c r="L14" s="237">
        <v>50003460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2"/>
        <v>5.98</v>
      </c>
      <c r="E15" s="273">
        <f>IFERROR(VLOOKUP(A15,'Control-UTE abril 2021'!$I$7:$J$21,2,FALSE),0)</f>
        <v>1190</v>
      </c>
      <c r="F15" s="272" t="s">
        <v>12</v>
      </c>
      <c r="G15" s="146">
        <f t="shared" si="0"/>
        <v>7116.2000000000007</v>
      </c>
      <c r="I15" s="63"/>
      <c r="J15" s="63"/>
      <c r="K15"/>
      <c r="L15" s="237" t="s">
        <v>229</v>
      </c>
      <c r="M15" s="299">
        <f t="shared" si="1"/>
        <v>1190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2"/>
        <v>2.2000000000000002</v>
      </c>
      <c r="E16" s="273">
        <v>0</v>
      </c>
      <c r="F16" s="272" t="s">
        <v>12</v>
      </c>
      <c r="G16" s="146">
        <f t="shared" si="0"/>
        <v>0</v>
      </c>
      <c r="I16" s="63"/>
      <c r="J16" s="63"/>
      <c r="K16"/>
      <c r="L16" s="142" t="s">
        <v>246</v>
      </c>
      <c r="M16" s="299">
        <f>E16/200</f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2"/>
        <v>4.7</v>
      </c>
      <c r="E17" s="273">
        <f>IFERROR(VLOOKUP(A17,'Control-UTE marzo 2021 '!$I$7:$J$23,2,FALSE),0)</f>
        <v>0</v>
      </c>
      <c r="F17" s="272" t="s">
        <v>12</v>
      </c>
      <c r="G17" s="146">
        <f t="shared" si="0"/>
        <v>0</v>
      </c>
      <c r="I17" s="63"/>
      <c r="J17" s="63"/>
      <c r="K17"/>
      <c r="L17" s="299">
        <v>50003889</v>
      </c>
      <c r="M17" s="299">
        <f t="shared" ref="M17:M29" si="3">E17</f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2"/>
        <v>2.15</v>
      </c>
      <c r="E18" s="273">
        <f>IFERROR(VLOOKUP(A18,'Control-UTE abril 2021'!$I$7:$J$21,2,FALSE),0)</f>
        <v>1560</v>
      </c>
      <c r="F18" s="272" t="s">
        <v>12</v>
      </c>
      <c r="G18" s="146">
        <f t="shared" si="0"/>
        <v>3354</v>
      </c>
      <c r="I18" s="63"/>
      <c r="J18" s="63"/>
      <c r="K18"/>
      <c r="L18" s="237" t="s">
        <v>230</v>
      </c>
      <c r="M18" s="299">
        <f t="shared" si="3"/>
        <v>1560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2"/>
        <v>2.41</v>
      </c>
      <c r="E19" s="273">
        <f>IFERROR(VLOOKUP(A19,'Control-UTE abril 2021'!$I$7:$J$21,2,FALSE),0)</f>
        <v>2385</v>
      </c>
      <c r="F19" s="272" t="s">
        <v>12</v>
      </c>
      <c r="G19" s="146">
        <f t="shared" si="0"/>
        <v>5747.85</v>
      </c>
      <c r="I19" s="63"/>
      <c r="J19" s="63"/>
      <c r="K19"/>
      <c r="L19" s="237" t="s">
        <v>231</v>
      </c>
      <c r="M19" s="299">
        <f t="shared" si="3"/>
        <v>2385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2"/>
        <v>2.83</v>
      </c>
      <c r="E20" s="273">
        <f>IFERROR(VLOOKUP(A20,'Control-UTE abril 2021'!$I$7:$J$21,2,FALSE),0)</f>
        <v>1800</v>
      </c>
      <c r="F20" s="272" t="s">
        <v>12</v>
      </c>
      <c r="G20" s="146">
        <f t="shared" si="0"/>
        <v>5094</v>
      </c>
      <c r="I20" s="63"/>
      <c r="J20" s="332"/>
      <c r="K20"/>
      <c r="L20" s="237" t="s">
        <v>232</v>
      </c>
      <c r="M20" s="299">
        <f t="shared" si="3"/>
        <v>1800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2"/>
        <v>6.49</v>
      </c>
      <c r="E21" s="273">
        <f>IFERROR(VLOOKUP(A21,'Control-UTE marzo 2021 '!$I$7:$J$23,2,FALSE),0)</f>
        <v>0</v>
      </c>
      <c r="F21" s="272" t="s">
        <v>12</v>
      </c>
      <c r="G21" s="146">
        <f t="shared" si="0"/>
        <v>0</v>
      </c>
      <c r="I21" s="63"/>
      <c r="J21" s="63"/>
      <c r="K21"/>
      <c r="L21" s="301">
        <v>50004212</v>
      </c>
      <c r="M21" s="299">
        <f t="shared" si="3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2"/>
        <v>3.46</v>
      </c>
      <c r="E22" s="273">
        <f>IFERROR(VLOOKUP(A22,'Control-UTE marzo 2021 '!$I$7:$J$23,2,FALSE),0)</f>
        <v>0</v>
      </c>
      <c r="F22" s="272" t="s">
        <v>12</v>
      </c>
      <c r="G22" s="146">
        <f t="shared" si="0"/>
        <v>0</v>
      </c>
      <c r="I22" s="63"/>
      <c r="J22" s="63"/>
      <c r="K22"/>
      <c r="L22" s="299">
        <v>50004370</v>
      </c>
      <c r="M22" s="299">
        <f t="shared" si="3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2"/>
        <v>2.15</v>
      </c>
      <c r="E23" s="273">
        <f>IFERROR(VLOOKUP(A23,'Control-UTE marzo 2021 '!$I$7:$J$23,2,FALSE),0)</f>
        <v>0</v>
      </c>
      <c r="F23" s="272" t="s">
        <v>12</v>
      </c>
      <c r="G23" s="146">
        <f t="shared" si="0"/>
        <v>0</v>
      </c>
      <c r="I23" s="63"/>
      <c r="J23" s="63"/>
      <c r="K23"/>
      <c r="L23" s="301" t="s">
        <v>239</v>
      </c>
      <c r="M23" s="299">
        <f t="shared" si="3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2"/>
        <v>4.3899999999999997</v>
      </c>
      <c r="E24" s="273">
        <f>IFERROR(VLOOKUP(A24,'Control-UTE abril 2021'!$I$7:$J$21,2,FALSE),0)</f>
        <v>625</v>
      </c>
      <c r="F24" s="272" t="s">
        <v>12</v>
      </c>
      <c r="G24" s="146">
        <f t="shared" si="0"/>
        <v>2743.75</v>
      </c>
      <c r="I24" s="63"/>
      <c r="J24" s="63"/>
      <c r="K24"/>
      <c r="L24" s="237" t="s">
        <v>233</v>
      </c>
      <c r="M24" s="299">
        <f t="shared" si="3"/>
        <v>625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2"/>
        <v>3.9</v>
      </c>
      <c r="E25" s="273">
        <f>IFERROR(VLOOKUP(A25,'Control-UTE abril 2021'!$I$7:$J$21,2,FALSE),0)</f>
        <v>150</v>
      </c>
      <c r="F25" s="272" t="s">
        <v>12</v>
      </c>
      <c r="G25" s="146">
        <f t="shared" si="0"/>
        <v>585</v>
      </c>
      <c r="I25" s="333"/>
      <c r="J25"/>
      <c r="K25"/>
      <c r="L25" s="237" t="s">
        <v>255</v>
      </c>
      <c r="M25" s="299">
        <f t="shared" si="3"/>
        <v>150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2"/>
        <v>1.18</v>
      </c>
      <c r="E26" s="273">
        <f>IFERROR(VLOOKUP(A26,'Control-UTE marzo 2021 '!$I$7:$J$23,2,FALSE),0)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2"/>
        <v>4.5</v>
      </c>
      <c r="E27" s="273">
        <f>IFERROR(VLOOKUP(A27,'Control-UTE marzo 2021 '!$I$7:$J$23,2,FALSE),0)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2"/>
        <v>4.4000000000000004</v>
      </c>
      <c r="E28" s="273">
        <f>IFERROR(VLOOKUP(A28,'Control-UTE marzo 2021 '!$I$7:$J$23,2,FALSE),0)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3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149</v>
      </c>
      <c r="B29" s="205">
        <v>21</v>
      </c>
      <c r="C29" s="305" t="s">
        <v>152</v>
      </c>
      <c r="D29" s="306">
        <f t="shared" si="2"/>
        <v>5.53</v>
      </c>
      <c r="E29" s="273">
        <f>IFERROR(VLOOKUP(A29,'Control-UTE abril 2021'!$I$7:$J$21,2,FALSE),0)</f>
        <v>1010</v>
      </c>
      <c r="F29" s="307" t="s">
        <v>12</v>
      </c>
      <c r="G29" s="308">
        <f t="shared" si="0"/>
        <v>5585.3</v>
      </c>
      <c r="L29" s="199" t="s">
        <v>234</v>
      </c>
      <c r="M29" s="299">
        <f t="shared" si="3"/>
        <v>1010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2"/>
        <v>4.8899999999999997</v>
      </c>
      <c r="E30" s="273">
        <f>IFERROR(VLOOKUP(A30,'Control-UTE abril 2021'!$I$7:$J$21,2,FALSE),0)</f>
        <v>400</v>
      </c>
      <c r="F30" s="307" t="s">
        <v>12</v>
      </c>
      <c r="G30" s="308">
        <f t="shared" si="0"/>
        <v>1955.9999999999998</v>
      </c>
      <c r="L30" s="199" t="s">
        <v>214</v>
      </c>
      <c r="M30" s="299">
        <f>E30/200</f>
        <v>2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22</v>
      </c>
      <c r="C31" s="305" t="s">
        <v>209</v>
      </c>
      <c r="D31" s="306">
        <f t="shared" si="2"/>
        <v>4.45</v>
      </c>
      <c r="E31" s="273">
        <f>IFERROR(VLOOKUP(A31,'Control-UTE abril 2021'!$I$7:$J$21,2,FALSE),0)</f>
        <v>150</v>
      </c>
      <c r="F31" s="307" t="s">
        <v>12</v>
      </c>
      <c r="G31" s="308">
        <f t="shared" si="0"/>
        <v>667.5</v>
      </c>
      <c r="L31" s="199" t="s">
        <v>210</v>
      </c>
      <c r="M31" s="299">
        <f>E31/200</f>
        <v>0.75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/>
      <c r="B32" s="205">
        <v>22</v>
      </c>
      <c r="C32" s="305" t="s">
        <v>248</v>
      </c>
      <c r="D32" s="306">
        <f t="shared" si="2"/>
        <v>2850</v>
      </c>
      <c r="E32" s="273">
        <f>1/5</f>
        <v>0.2</v>
      </c>
      <c r="F32" s="307" t="s">
        <v>12</v>
      </c>
      <c r="G32" s="308">
        <f t="shared" si="0"/>
        <v>570</v>
      </c>
      <c r="L32" s="199" t="s">
        <v>248</v>
      </c>
      <c r="M32" s="299">
        <f>E32</f>
        <v>0.2</v>
      </c>
      <c r="N32" s="324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166</v>
      </c>
      <c r="B33" s="205">
        <v>23</v>
      </c>
      <c r="C33" s="264" t="s">
        <v>167</v>
      </c>
      <c r="D33" s="315">
        <f t="shared" si="2"/>
        <v>6.26</v>
      </c>
      <c r="E33" s="320">
        <f>IFERROR(VLOOKUP(A33,'Control-UTE abril 2021'!$I$7:$J$21,2,FALSE),0)</f>
        <v>370</v>
      </c>
      <c r="F33" s="263" t="s">
        <v>12</v>
      </c>
      <c r="G33" s="157">
        <f>+D33*E33</f>
        <v>2316.1999999999998</v>
      </c>
      <c r="L33" s="199" t="s">
        <v>235</v>
      </c>
      <c r="M33" s="299">
        <f>E33</f>
        <v>370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49953.95</v>
      </c>
      <c r="I34" s="321">
        <f>G34*0.97</f>
        <v>48455.331499999993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Abril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253">
        <v>378744.57</v>
      </c>
      <c r="E37" s="167">
        <v>1</v>
      </c>
      <c r="F37" s="205" t="s">
        <v>10</v>
      </c>
      <c r="G37" s="252">
        <f>D37*E37</f>
        <v>378744.57</v>
      </c>
      <c r="I37" s="321">
        <f>G37*0.97</f>
        <v>367382.2329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51895.95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378744.57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50339.071499999998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367382.2329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2F000000}">
    <filterColumn colId="4">
      <filters blank="1">
        <filter val="1005"/>
        <filter val="1260"/>
        <filter val="200"/>
        <filter val="2000"/>
        <filter val="2030"/>
        <filter val="2085"/>
        <filter val="2840"/>
        <filter val="365"/>
        <filter val="40"/>
        <filter val="400"/>
        <filter val="520"/>
        <filter val="606"/>
        <filter val="610"/>
        <filter val="700"/>
        <filter val="730"/>
        <filter val="93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>
    <pageSetUpPr fitToPage="1"/>
  </sheetPr>
  <dimension ref="A1:Z79"/>
  <sheetViews>
    <sheetView topLeftCell="B3" zoomScale="98" zoomScaleNormal="98" workbookViewId="0">
      <selection activeCell="J22" sqref="J2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2" width="4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17" width="5.7109375" style="199" bestFit="1" customWidth="1"/>
    <col min="18" max="18" width="4.140625" style="199" bestFit="1" customWidth="1"/>
    <col min="19" max="19" width="16.85546875" style="199" bestFit="1" customWidth="1"/>
    <col min="20" max="20" width="5.140625" style="199" bestFit="1" customWidth="1"/>
    <col min="21" max="21" width="4.140625" style="199" bestFit="1" customWidth="1"/>
    <col min="22" max="24" width="5.140625" style="199" bestFit="1" customWidth="1"/>
    <col min="25" max="25" width="13.42578125" style="199" bestFit="1" customWidth="1"/>
    <col min="26" max="16384" width="11.42578125" style="199"/>
  </cols>
  <sheetData>
    <row r="1" spans="2:26" x14ac:dyDescent="0.2">
      <c r="C1" s="200" t="s">
        <v>67</v>
      </c>
    </row>
    <row r="3" spans="2:26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Z3" s="199">
        <f>+AC2</f>
        <v>0</v>
      </c>
    </row>
    <row r="4" spans="2:26" x14ac:dyDescent="0.2">
      <c r="B4" s="215">
        <v>80028913</v>
      </c>
      <c r="C4" s="216">
        <v>44285</v>
      </c>
      <c r="D4" s="215" t="s">
        <v>35</v>
      </c>
      <c r="E4" s="215">
        <v>295</v>
      </c>
      <c r="F4" s="215" t="s">
        <v>251</v>
      </c>
      <c r="G4" s="200"/>
      <c r="H4" s="200"/>
    </row>
    <row r="5" spans="2:26" x14ac:dyDescent="0.2">
      <c r="B5" s="215">
        <v>80028913</v>
      </c>
      <c r="C5" s="216">
        <v>44285</v>
      </c>
      <c r="D5" s="215" t="s">
        <v>31</v>
      </c>
      <c r="E5" s="215">
        <v>350</v>
      </c>
      <c r="F5" s="215" t="s">
        <v>251</v>
      </c>
      <c r="G5" s="200"/>
      <c r="H5" s="200"/>
    </row>
    <row r="6" spans="2:26" x14ac:dyDescent="0.2">
      <c r="B6" s="215">
        <v>80028913</v>
      </c>
      <c r="C6" s="216">
        <v>44285</v>
      </c>
      <c r="D6" s="215" t="s">
        <v>42</v>
      </c>
      <c r="E6" s="215">
        <v>450</v>
      </c>
      <c r="F6" s="215" t="s">
        <v>251</v>
      </c>
      <c r="G6" s="200"/>
      <c r="H6" s="200"/>
      <c r="I6" s="101" t="s">
        <v>23</v>
      </c>
      <c r="J6" s="76" t="s">
        <v>154</v>
      </c>
      <c r="K6"/>
      <c r="L6"/>
      <c r="M6" s="71" t="s">
        <v>257</v>
      </c>
      <c r="N6"/>
      <c r="O6"/>
      <c r="P6" s="71" t="s">
        <v>256</v>
      </c>
      <c r="Q6"/>
      <c r="R6"/>
      <c r="S6"/>
      <c r="T6"/>
      <c r="U6"/>
      <c r="V6"/>
      <c r="W6"/>
      <c r="X6"/>
      <c r="Y6"/>
    </row>
    <row r="7" spans="2:26" x14ac:dyDescent="0.2">
      <c r="B7" s="215">
        <v>80028913</v>
      </c>
      <c r="C7" s="216">
        <v>44285</v>
      </c>
      <c r="D7" s="215" t="s">
        <v>29</v>
      </c>
      <c r="E7" s="215">
        <v>210</v>
      </c>
      <c r="F7" s="215" t="s">
        <v>251</v>
      </c>
      <c r="G7" s="200"/>
      <c r="H7" s="200"/>
      <c r="I7" s="76" t="s">
        <v>29</v>
      </c>
      <c r="J7" s="76">
        <v>610</v>
      </c>
      <c r="K7"/>
      <c r="L7"/>
      <c r="M7" t="s">
        <v>224</v>
      </c>
      <c r="N7">
        <v>610</v>
      </c>
      <c r="O7"/>
      <c r="P7" s="334" t="s">
        <v>224</v>
      </c>
      <c r="Q7" s="334">
        <v>610</v>
      </c>
      <c r="R7"/>
      <c r="S7"/>
      <c r="T7"/>
      <c r="U7"/>
      <c r="V7"/>
      <c r="W7"/>
      <c r="X7"/>
      <c r="Y7"/>
    </row>
    <row r="8" spans="2:26" x14ac:dyDescent="0.2">
      <c r="B8" s="215">
        <v>80028913</v>
      </c>
      <c r="C8" s="216">
        <v>44285</v>
      </c>
      <c r="D8" s="215" t="s">
        <v>28</v>
      </c>
      <c r="E8" s="215">
        <v>185</v>
      </c>
      <c r="F8" s="215" t="s">
        <v>251</v>
      </c>
      <c r="I8" s="76" t="s">
        <v>28</v>
      </c>
      <c r="J8" s="76">
        <v>385</v>
      </c>
      <c r="K8"/>
      <c r="L8"/>
      <c r="M8" t="s">
        <v>225</v>
      </c>
      <c r="N8">
        <v>385</v>
      </c>
      <c r="O8"/>
      <c r="P8" s="334" t="s">
        <v>225</v>
      </c>
      <c r="Q8" s="334">
        <v>385</v>
      </c>
      <c r="R8"/>
      <c r="S8"/>
      <c r="T8"/>
      <c r="U8"/>
      <c r="V8"/>
      <c r="W8"/>
      <c r="X8"/>
      <c r="Y8"/>
    </row>
    <row r="9" spans="2:26" x14ac:dyDescent="0.2">
      <c r="B9" s="215">
        <v>80028913</v>
      </c>
      <c r="C9" s="216">
        <v>44285</v>
      </c>
      <c r="D9" s="215" t="s">
        <v>166</v>
      </c>
      <c r="E9" s="215">
        <v>125</v>
      </c>
      <c r="F9" s="215" t="s">
        <v>251</v>
      </c>
      <c r="I9" s="76" t="s">
        <v>31</v>
      </c>
      <c r="J9" s="76">
        <v>700</v>
      </c>
      <c r="K9"/>
      <c r="L9"/>
      <c r="M9" t="s">
        <v>31</v>
      </c>
      <c r="N9">
        <v>700</v>
      </c>
      <c r="O9"/>
      <c r="P9" s="334" t="s">
        <v>226</v>
      </c>
      <c r="Q9" s="334">
        <v>700</v>
      </c>
      <c r="R9"/>
      <c r="S9"/>
      <c r="T9"/>
      <c r="U9"/>
      <c r="V9"/>
      <c r="W9"/>
      <c r="X9"/>
      <c r="Y9"/>
    </row>
    <row r="10" spans="2:26" x14ac:dyDescent="0.2">
      <c r="B10" s="210">
        <v>80029357</v>
      </c>
      <c r="C10" s="211">
        <v>44293</v>
      </c>
      <c r="D10" s="210" t="s">
        <v>37</v>
      </c>
      <c r="E10" s="210">
        <v>145</v>
      </c>
      <c r="F10" s="210" t="s">
        <v>252</v>
      </c>
      <c r="I10" s="76" t="s">
        <v>32</v>
      </c>
      <c r="J10" s="76">
        <v>1050</v>
      </c>
      <c r="K10"/>
      <c r="L10"/>
      <c r="M10" t="s">
        <v>32</v>
      </c>
      <c r="N10">
        <v>1052</v>
      </c>
      <c r="O10"/>
      <c r="P10" s="334" t="s">
        <v>227</v>
      </c>
      <c r="Q10" s="335">
        <v>1050</v>
      </c>
      <c r="R10"/>
      <c r="S10"/>
      <c r="T10"/>
      <c r="U10"/>
      <c r="V10"/>
      <c r="W10"/>
      <c r="X10"/>
      <c r="Y10"/>
    </row>
    <row r="11" spans="2:26" x14ac:dyDescent="0.2">
      <c r="B11" s="210">
        <v>80029357</v>
      </c>
      <c r="C11" s="211">
        <v>44293</v>
      </c>
      <c r="D11" s="210" t="s">
        <v>42</v>
      </c>
      <c r="E11" s="210">
        <v>175</v>
      </c>
      <c r="F11" s="210" t="s">
        <v>252</v>
      </c>
      <c r="H11" s="208"/>
      <c r="I11" s="76" t="s">
        <v>33</v>
      </c>
      <c r="J11" s="76">
        <v>2800</v>
      </c>
      <c r="K11"/>
      <c r="L11"/>
      <c r="M11" t="s">
        <v>228</v>
      </c>
      <c r="N11">
        <v>2801</v>
      </c>
      <c r="O11"/>
      <c r="P11" s="334" t="s">
        <v>228</v>
      </c>
      <c r="Q11" s="335">
        <v>2800</v>
      </c>
      <c r="R11"/>
      <c r="S11"/>
      <c r="T11"/>
      <c r="U11"/>
      <c r="V11"/>
      <c r="W11"/>
      <c r="X11"/>
      <c r="Y11"/>
    </row>
    <row r="12" spans="2:26" x14ac:dyDescent="0.2">
      <c r="B12" s="210">
        <v>80029357</v>
      </c>
      <c r="C12" s="211">
        <v>44293</v>
      </c>
      <c r="D12" s="210" t="s">
        <v>38</v>
      </c>
      <c r="E12" s="210">
        <v>650</v>
      </c>
      <c r="F12" s="210" t="s">
        <v>252</v>
      </c>
      <c r="I12" s="76" t="s">
        <v>35</v>
      </c>
      <c r="J12" s="76">
        <v>1190</v>
      </c>
      <c r="K12"/>
      <c r="L12"/>
      <c r="M12" t="s">
        <v>229</v>
      </c>
      <c r="N12">
        <v>1190</v>
      </c>
      <c r="O12"/>
      <c r="P12" s="334" t="s">
        <v>229</v>
      </c>
      <c r="Q12" s="335">
        <v>1190</v>
      </c>
      <c r="R12"/>
      <c r="S12"/>
      <c r="T12"/>
      <c r="U12"/>
      <c r="V12"/>
      <c r="W12"/>
      <c r="X12"/>
      <c r="Y12"/>
    </row>
    <row r="13" spans="2:26" x14ac:dyDescent="0.2">
      <c r="B13" s="210">
        <v>80029357</v>
      </c>
      <c r="C13" s="211">
        <v>44293</v>
      </c>
      <c r="D13" s="210" t="s">
        <v>214</v>
      </c>
      <c r="E13" s="210">
        <v>400</v>
      </c>
      <c r="F13" s="210" t="s">
        <v>252</v>
      </c>
      <c r="I13" s="76" t="s">
        <v>149</v>
      </c>
      <c r="J13" s="76">
        <v>1010</v>
      </c>
      <c r="K13"/>
      <c r="L13"/>
      <c r="M13" t="s">
        <v>149</v>
      </c>
      <c r="N13">
        <v>1010</v>
      </c>
      <c r="O13"/>
      <c r="P13" s="334" t="s">
        <v>234</v>
      </c>
      <c r="Q13" s="335">
        <v>1010</v>
      </c>
      <c r="R13"/>
      <c r="S13"/>
      <c r="T13"/>
      <c r="U13"/>
      <c r="V13"/>
      <c r="W13"/>
      <c r="X13"/>
      <c r="Y13"/>
    </row>
    <row r="14" spans="2:26" x14ac:dyDescent="0.2">
      <c r="B14" s="210">
        <v>80029357</v>
      </c>
      <c r="C14" s="211">
        <v>44293</v>
      </c>
      <c r="D14" s="210" t="s">
        <v>149</v>
      </c>
      <c r="E14" s="210">
        <v>910</v>
      </c>
      <c r="F14" s="210" t="s">
        <v>252</v>
      </c>
      <c r="I14" s="76" t="s">
        <v>214</v>
      </c>
      <c r="J14" s="76">
        <v>400</v>
      </c>
      <c r="K14"/>
      <c r="L14"/>
      <c r="M14" s="187" t="s">
        <v>214</v>
      </c>
      <c r="N14">
        <v>400</v>
      </c>
      <c r="O14"/>
      <c r="P14" s="334" t="s">
        <v>214</v>
      </c>
      <c r="Q14" s="334">
        <v>2</v>
      </c>
      <c r="R14"/>
      <c r="S14"/>
      <c r="T14"/>
      <c r="U14"/>
      <c r="V14"/>
      <c r="W14"/>
      <c r="X14"/>
      <c r="Y14"/>
    </row>
    <row r="15" spans="2:26" x14ac:dyDescent="0.2">
      <c r="B15" s="210">
        <v>80029357</v>
      </c>
      <c r="C15" s="211">
        <v>44293</v>
      </c>
      <c r="D15" s="210" t="s">
        <v>33</v>
      </c>
      <c r="E15" s="210">
        <v>1530</v>
      </c>
      <c r="F15" s="210" t="s">
        <v>252</v>
      </c>
      <c r="I15" s="76" t="s">
        <v>166</v>
      </c>
      <c r="J15" s="76">
        <v>370</v>
      </c>
      <c r="K15"/>
      <c r="L15"/>
      <c r="M15" t="s">
        <v>166</v>
      </c>
      <c r="N15">
        <v>369</v>
      </c>
      <c r="O15"/>
      <c r="P15" s="334" t="s">
        <v>235</v>
      </c>
      <c r="Q15" s="334">
        <v>370</v>
      </c>
      <c r="R15"/>
      <c r="S15"/>
      <c r="T15"/>
      <c r="U15"/>
      <c r="V15"/>
      <c r="W15"/>
      <c r="X15"/>
      <c r="Y15"/>
    </row>
    <row r="16" spans="2:26" x14ac:dyDescent="0.2">
      <c r="B16" s="210">
        <v>80029357</v>
      </c>
      <c r="C16" s="211">
        <v>44293</v>
      </c>
      <c r="D16" s="210" t="s">
        <v>35</v>
      </c>
      <c r="E16" s="210">
        <v>120</v>
      </c>
      <c r="F16" s="210" t="s">
        <v>252</v>
      </c>
      <c r="I16" s="76" t="s">
        <v>37</v>
      </c>
      <c r="J16" s="76">
        <v>1560</v>
      </c>
      <c r="K16"/>
      <c r="L16"/>
      <c r="M16" t="s">
        <v>37</v>
      </c>
      <c r="N16" s="199">
        <v>1555</v>
      </c>
      <c r="O16"/>
      <c r="P16" s="334" t="s">
        <v>230</v>
      </c>
      <c r="Q16" s="335">
        <v>1560</v>
      </c>
      <c r="R16"/>
      <c r="S16"/>
      <c r="T16"/>
      <c r="U16"/>
      <c r="V16"/>
      <c r="W16"/>
      <c r="X16"/>
      <c r="Y16"/>
    </row>
    <row r="17" spans="1:25" x14ac:dyDescent="0.2">
      <c r="B17" s="215">
        <v>80029624</v>
      </c>
      <c r="C17" s="216">
        <v>44299</v>
      </c>
      <c r="D17" s="215" t="s">
        <v>37</v>
      </c>
      <c r="E17" s="215">
        <v>1415</v>
      </c>
      <c r="F17" s="216" t="s">
        <v>253</v>
      </c>
      <c r="I17" s="76" t="s">
        <v>38</v>
      </c>
      <c r="J17" s="76">
        <v>2385</v>
      </c>
      <c r="K17"/>
      <c r="L17"/>
      <c r="M17" t="s">
        <v>231</v>
      </c>
      <c r="N17">
        <v>2385</v>
      </c>
      <c r="O17"/>
      <c r="P17" s="334" t="s">
        <v>231</v>
      </c>
      <c r="Q17" s="335">
        <v>2385</v>
      </c>
      <c r="R17"/>
      <c r="S17"/>
      <c r="T17"/>
      <c r="U17"/>
      <c r="V17"/>
      <c r="W17"/>
      <c r="X17"/>
      <c r="Y17"/>
    </row>
    <row r="18" spans="1:25" x14ac:dyDescent="0.2">
      <c r="B18" s="215">
        <v>80029624</v>
      </c>
      <c r="C18" s="216">
        <v>44299</v>
      </c>
      <c r="D18" s="310" t="s">
        <v>33</v>
      </c>
      <c r="E18" s="310">
        <v>1270</v>
      </c>
      <c r="F18" s="216" t="s">
        <v>253</v>
      </c>
      <c r="I18" s="76" t="s">
        <v>39</v>
      </c>
      <c r="J18" s="76">
        <v>1800</v>
      </c>
      <c r="K18"/>
      <c r="L18"/>
      <c r="M18" s="199" t="s">
        <v>39</v>
      </c>
      <c r="N18" s="199">
        <v>1800</v>
      </c>
      <c r="O18"/>
      <c r="P18" s="334" t="s">
        <v>232</v>
      </c>
      <c r="Q18" s="335">
        <v>1800</v>
      </c>
      <c r="R18"/>
      <c r="S18"/>
      <c r="T18"/>
      <c r="U18"/>
      <c r="V18"/>
      <c r="W18"/>
      <c r="X18"/>
      <c r="Y18"/>
    </row>
    <row r="19" spans="1:25" x14ac:dyDescent="0.2">
      <c r="B19" s="215">
        <v>80029624</v>
      </c>
      <c r="C19" s="216">
        <v>44299</v>
      </c>
      <c r="D19" s="310" t="s">
        <v>38</v>
      </c>
      <c r="E19" s="310">
        <v>185</v>
      </c>
      <c r="F19" s="216" t="s">
        <v>253</v>
      </c>
      <c r="I19" s="76" t="s">
        <v>42</v>
      </c>
      <c r="J19" s="76">
        <v>625</v>
      </c>
      <c r="K19"/>
      <c r="L19"/>
      <c r="M19" s="199" t="s">
        <v>233</v>
      </c>
      <c r="N19" s="199">
        <v>625</v>
      </c>
      <c r="O19"/>
      <c r="P19" s="334" t="s">
        <v>248</v>
      </c>
      <c r="Q19" s="334">
        <v>0.8</v>
      </c>
      <c r="R19"/>
      <c r="S19"/>
      <c r="T19"/>
      <c r="U19"/>
      <c r="V19"/>
      <c r="W19"/>
      <c r="X19"/>
      <c r="Y19"/>
    </row>
    <row r="20" spans="1:25" x14ac:dyDescent="0.2">
      <c r="B20" s="215">
        <v>80029624</v>
      </c>
      <c r="C20" s="216">
        <v>44299</v>
      </c>
      <c r="D20" s="310" t="s">
        <v>31</v>
      </c>
      <c r="E20" s="310">
        <v>350</v>
      </c>
      <c r="F20" s="216" t="s">
        <v>253</v>
      </c>
      <c r="I20" s="76" t="s">
        <v>210</v>
      </c>
      <c r="J20" s="76">
        <v>150</v>
      </c>
      <c r="K20"/>
      <c r="L20"/>
      <c r="M20" s="199" t="s">
        <v>210</v>
      </c>
      <c r="N20" s="199">
        <v>150</v>
      </c>
      <c r="O20"/>
      <c r="P20" s="334" t="s">
        <v>233</v>
      </c>
      <c r="Q20" s="334">
        <v>625</v>
      </c>
      <c r="R20"/>
      <c r="S20"/>
      <c r="T20"/>
      <c r="U20"/>
      <c r="V20"/>
      <c r="W20"/>
      <c r="X20"/>
      <c r="Y20"/>
    </row>
    <row r="21" spans="1:25" x14ac:dyDescent="0.2">
      <c r="B21" s="215">
        <v>80029624</v>
      </c>
      <c r="C21" s="216">
        <v>44299</v>
      </c>
      <c r="D21" s="310" t="s">
        <v>32</v>
      </c>
      <c r="E21" s="310">
        <v>1050</v>
      </c>
      <c r="F21" s="216" t="s">
        <v>253</v>
      </c>
      <c r="I21" s="76" t="s">
        <v>43</v>
      </c>
      <c r="J21" s="76">
        <v>150</v>
      </c>
      <c r="K21"/>
      <c r="L21"/>
      <c r="M21" s="199" t="s">
        <v>43</v>
      </c>
      <c r="N21" s="199">
        <v>150</v>
      </c>
      <c r="O21"/>
      <c r="P21" s="334" t="s">
        <v>210</v>
      </c>
      <c r="Q21" s="334">
        <v>0.75</v>
      </c>
      <c r="R21"/>
      <c r="S21"/>
      <c r="T21"/>
      <c r="U21"/>
      <c r="V21"/>
      <c r="W21"/>
      <c r="X21"/>
      <c r="Y21"/>
    </row>
    <row r="22" spans="1:25" x14ac:dyDescent="0.2">
      <c r="B22" s="215">
        <v>80029624</v>
      </c>
      <c r="C22" s="216">
        <v>44299</v>
      </c>
      <c r="D22" s="310" t="s">
        <v>28</v>
      </c>
      <c r="E22" s="310">
        <v>200</v>
      </c>
      <c r="F22" s="216" t="s">
        <v>253</v>
      </c>
      <c r="H22" s="208"/>
      <c r="I22" s="76" t="s">
        <v>24</v>
      </c>
      <c r="J22" s="76">
        <v>15185</v>
      </c>
      <c r="P22" s="336" t="s">
        <v>255</v>
      </c>
      <c r="Q22" s="336">
        <v>150</v>
      </c>
    </row>
    <row r="23" spans="1:25" x14ac:dyDescent="0.2">
      <c r="B23" s="215">
        <v>80029624</v>
      </c>
      <c r="C23" s="216">
        <v>44299</v>
      </c>
      <c r="D23" s="310" t="s">
        <v>166</v>
      </c>
      <c r="E23" s="310">
        <v>155</v>
      </c>
      <c r="F23" s="216" t="s">
        <v>253</v>
      </c>
      <c r="I23"/>
      <c r="J23"/>
    </row>
    <row r="24" spans="1:25" x14ac:dyDescent="0.2">
      <c r="B24" s="215">
        <v>80029624</v>
      </c>
      <c r="C24" s="216">
        <v>44299</v>
      </c>
      <c r="D24" s="310" t="s">
        <v>35</v>
      </c>
      <c r="E24" s="310">
        <v>420</v>
      </c>
      <c r="F24" s="216" t="s">
        <v>253</v>
      </c>
      <c r="I24"/>
    </row>
    <row r="25" spans="1:25" x14ac:dyDescent="0.2">
      <c r="B25" s="215">
        <v>80029624</v>
      </c>
      <c r="C25" s="216">
        <v>44299</v>
      </c>
      <c r="D25" s="310" t="s">
        <v>149</v>
      </c>
      <c r="E25" s="310">
        <v>100</v>
      </c>
      <c r="F25" s="216" t="s">
        <v>253</v>
      </c>
      <c r="I25"/>
    </row>
    <row r="26" spans="1:25" x14ac:dyDescent="0.2">
      <c r="B26" s="215">
        <v>80029624</v>
      </c>
      <c r="C26" s="216">
        <v>44299</v>
      </c>
      <c r="D26" s="310" t="s">
        <v>43</v>
      </c>
      <c r="E26" s="310">
        <v>150</v>
      </c>
      <c r="F26" s="216" t="s">
        <v>253</v>
      </c>
      <c r="I26"/>
    </row>
    <row r="27" spans="1:25" x14ac:dyDescent="0.2">
      <c r="B27" s="215">
        <v>80029624</v>
      </c>
      <c r="C27" s="216">
        <v>44299</v>
      </c>
      <c r="D27" s="310" t="s">
        <v>210</v>
      </c>
      <c r="E27" s="310">
        <v>150</v>
      </c>
      <c r="F27" s="216" t="s">
        <v>253</v>
      </c>
      <c r="I27"/>
    </row>
    <row r="28" spans="1:25" x14ac:dyDescent="0.2">
      <c r="B28" s="215">
        <v>80029624</v>
      </c>
      <c r="C28" s="216">
        <v>44299</v>
      </c>
      <c r="D28" s="310" t="s">
        <v>39</v>
      </c>
      <c r="E28" s="310">
        <v>1050</v>
      </c>
      <c r="F28" s="216" t="s">
        <v>253</v>
      </c>
      <c r="I28"/>
    </row>
    <row r="29" spans="1:25" x14ac:dyDescent="0.2">
      <c r="B29" s="210">
        <v>80029888</v>
      </c>
      <c r="C29" s="211">
        <v>44305</v>
      </c>
      <c r="D29" s="302" t="s">
        <v>38</v>
      </c>
      <c r="E29" s="302">
        <v>1550</v>
      </c>
      <c r="F29" s="302" t="s">
        <v>254</v>
      </c>
      <c r="I29"/>
    </row>
    <row r="30" spans="1:25" x14ac:dyDescent="0.2">
      <c r="B30" s="210">
        <v>80029888</v>
      </c>
      <c r="C30" s="211">
        <v>44305</v>
      </c>
      <c r="D30" s="302" t="s">
        <v>39</v>
      </c>
      <c r="E30" s="302">
        <v>750</v>
      </c>
      <c r="F30" s="302" t="s">
        <v>254</v>
      </c>
      <c r="I30"/>
      <c r="M30" s="200"/>
      <c r="N30" s="200"/>
    </row>
    <row r="31" spans="1:25" x14ac:dyDescent="0.2">
      <c r="B31" s="210">
        <v>80029888</v>
      </c>
      <c r="C31" s="211">
        <v>44305</v>
      </c>
      <c r="D31" s="302" t="s">
        <v>29</v>
      </c>
      <c r="E31" s="302">
        <v>400</v>
      </c>
      <c r="F31" s="302" t="s">
        <v>254</v>
      </c>
      <c r="I31"/>
    </row>
    <row r="32" spans="1:25" s="200" customFormat="1" x14ac:dyDescent="0.2">
      <c r="A32" s="199"/>
      <c r="B32" s="210">
        <v>80029888</v>
      </c>
      <c r="C32" s="211">
        <v>44305</v>
      </c>
      <c r="D32" s="302" t="s">
        <v>35</v>
      </c>
      <c r="E32" s="302">
        <v>355</v>
      </c>
      <c r="F32" s="302" t="s">
        <v>254</v>
      </c>
      <c r="G32" s="199"/>
      <c r="H32" s="199"/>
      <c r="I32"/>
      <c r="K32" s="199"/>
    </row>
    <row r="33" spans="1:14" x14ac:dyDescent="0.2">
      <c r="B33" s="210">
        <v>80029888</v>
      </c>
      <c r="C33" s="211">
        <v>44305</v>
      </c>
      <c r="D33" s="302" t="s">
        <v>166</v>
      </c>
      <c r="E33" s="302">
        <v>90</v>
      </c>
      <c r="F33" s="302" t="s">
        <v>254</v>
      </c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302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302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210"/>
      <c r="E36" s="210"/>
      <c r="F36" s="302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210"/>
      <c r="E37" s="210"/>
      <c r="F37" s="302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dataValidations count="5">
    <dataValidation type="list" allowBlank="1" showInputMessage="1" showErrorMessage="1" sqref="D40" xr:uid="{00000000-0002-0000-3000-000000000000}">
      <formula1>$B$47:$B$78</formula1>
    </dataValidation>
    <dataValidation type="list" allowBlank="1" showInputMessage="1" showErrorMessage="1" sqref="D49" xr:uid="{00000000-0002-0000-3000-000001000000}">
      <formula1>$B$49:$B$68</formula1>
    </dataValidation>
    <dataValidation type="list" allowBlank="1" showInputMessage="1" showErrorMessage="1" sqref="D45:D48" xr:uid="{00000000-0002-0000-3000-000002000000}">
      <formula1>$B$49:$B$74</formula1>
    </dataValidation>
    <dataValidation type="list" allowBlank="1" showInputMessage="1" showErrorMessage="1" sqref="D32:D34 D4:D30" xr:uid="{00000000-0002-0000-3000-000003000000}">
      <formula1>$B$47:$B$73</formula1>
    </dataValidation>
    <dataValidation type="list" allowBlank="1" showInputMessage="1" showErrorMessage="1" sqref="D31 D35:D39 D41:D44" xr:uid="{00000000-0002-0000-3000-000004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 filterMode="1">
    <tabColor rgb="FFFFC000"/>
    <pageSetUpPr fitToPage="1"/>
  </sheetPr>
  <dimension ref="A2:R103"/>
  <sheetViews>
    <sheetView showGridLines="0" topLeftCell="A4" zoomScale="80" zoomScaleNormal="80" workbookViewId="0">
      <selection activeCell="I42" sqref="I42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263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VLOOKUP(C8,$A$78:$B$97,2,FALSE)</f>
        <v>2.76</v>
      </c>
      <c r="E8" s="273">
        <f>IFERROR(VLOOKUP(A8,'Control-UTE mayo 2021'!$I$7:$J$17,2,FALSE),0)</f>
        <v>600</v>
      </c>
      <c r="F8" s="271" t="s">
        <v>12</v>
      </c>
      <c r="G8" s="141">
        <f t="shared" ref="G8:G32" si="0">+D8*E8</f>
        <v>1655.9999999999998</v>
      </c>
      <c r="J8" s="290"/>
      <c r="L8" s="142" t="s">
        <v>224</v>
      </c>
      <c r="M8" s="299">
        <f t="shared" ref="M8:M15" si="1">E8</f>
        <v>600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3" si="2">VLOOKUP(C9,$A$78:$B$108,2,FALSE)</f>
        <v>2</v>
      </c>
      <c r="E9" s="273">
        <f>IFERROR(VLOOKUP(A9,'Control-UTE marzo 2021 '!$I$7:$J$23,2,FALSE),0)</f>
        <v>0</v>
      </c>
      <c r="F9" s="273" t="s">
        <v>12</v>
      </c>
      <c r="G9" s="145">
        <f t="shared" si="0"/>
        <v>0</v>
      </c>
      <c r="I9" s="63"/>
      <c r="J9" s="63"/>
      <c r="L9" s="301">
        <v>50001241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hidden="1" customHeight="1" x14ac:dyDescent="0.2">
      <c r="A10" s="294" t="s">
        <v>28</v>
      </c>
      <c r="B10" s="271">
        <v>3</v>
      </c>
      <c r="C10" s="273" t="s">
        <v>49</v>
      </c>
      <c r="D10" s="291">
        <f t="shared" si="2"/>
        <v>3.23</v>
      </c>
      <c r="E10" s="273">
        <f>IFERROR(VLOOKUP(A10,'Control-UTE mayo 2021'!$I$7:$J$17,2,FALSE),0)</f>
        <v>0</v>
      </c>
      <c r="F10" s="273" t="s">
        <v>12</v>
      </c>
      <c r="G10" s="145">
        <f t="shared" si="0"/>
        <v>0</v>
      </c>
      <c r="I10" s="63"/>
      <c r="J10" s="63"/>
      <c r="K10"/>
      <c r="L10" s="237" t="s">
        <v>225</v>
      </c>
      <c r="M10" s="299">
        <f t="shared" si="1"/>
        <v>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2"/>
        <v>1.84</v>
      </c>
      <c r="E11" s="273">
        <f>IFERROR(VLOOKUP(A11,'Control-UTE mayo 2021'!$I$7:$J$17,2,FALSE),0)</f>
        <v>700</v>
      </c>
      <c r="F11" s="273" t="s">
        <v>12</v>
      </c>
      <c r="G11" s="146">
        <f t="shared" si="0"/>
        <v>1288</v>
      </c>
      <c r="I11" s="63"/>
      <c r="J11" s="63"/>
      <c r="K11"/>
      <c r="L11" s="237" t="s">
        <v>226</v>
      </c>
      <c r="M11" s="299">
        <f t="shared" si="1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2"/>
        <v>3.18</v>
      </c>
      <c r="E12" s="273">
        <f>IFERROR(VLOOKUP(A12,'Control-UTE mayo 2021'!$I$7:$J$17,2,FALSE),0)</f>
        <v>1010</v>
      </c>
      <c r="F12" s="273" t="s">
        <v>12</v>
      </c>
      <c r="G12" s="146">
        <f t="shared" si="0"/>
        <v>3211.8</v>
      </c>
      <c r="I12" s="63"/>
      <c r="J12" s="63"/>
      <c r="K12"/>
      <c r="L12" s="237" t="s">
        <v>227</v>
      </c>
      <c r="M12" s="299">
        <f t="shared" si="1"/>
        <v>1010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2"/>
        <v>2.38</v>
      </c>
      <c r="E13" s="273">
        <f>IFERROR(VLOOKUP(A13,'Control-UTE mayo 2021'!$I$7:$J$17,2,FALSE),0)</f>
        <v>2810</v>
      </c>
      <c r="F13" s="273" t="s">
        <v>12</v>
      </c>
      <c r="G13" s="146">
        <f t="shared" si="0"/>
        <v>6687.7999999999993</v>
      </c>
      <c r="I13" s="63"/>
      <c r="J13" s="63"/>
      <c r="K13"/>
      <c r="L13" s="237" t="s">
        <v>228</v>
      </c>
      <c r="M13" s="299">
        <f t="shared" si="1"/>
        <v>2810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2"/>
        <v>5.45</v>
      </c>
      <c r="E14" s="273">
        <f>IFERROR(VLOOKUP(A14,'Control-UTE marzo 2021 '!$I$7:$J$23,2,FALSE),0)</f>
        <v>0</v>
      </c>
      <c r="F14" s="273" t="s">
        <v>12</v>
      </c>
      <c r="G14" s="146">
        <f t="shared" si="0"/>
        <v>0</v>
      </c>
      <c r="I14" s="63"/>
      <c r="J14" s="63"/>
      <c r="K14"/>
      <c r="L14" s="237">
        <v>50003460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2"/>
        <v>5.98</v>
      </c>
      <c r="E15" s="273">
        <f>IFERROR(VLOOKUP(A15,'Control-UTE mayo 2021'!$I$7:$J$17,2,FALSE),0)</f>
        <v>1645</v>
      </c>
      <c r="F15" s="272" t="s">
        <v>12</v>
      </c>
      <c r="G15" s="146">
        <f t="shared" si="0"/>
        <v>9837.1</v>
      </c>
      <c r="I15" s="63"/>
      <c r="J15" s="63"/>
      <c r="K15"/>
      <c r="L15" s="237" t="s">
        <v>229</v>
      </c>
      <c r="M15" s="299">
        <f t="shared" si="1"/>
        <v>1645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2"/>
        <v>2.2000000000000002</v>
      </c>
      <c r="E16" s="273">
        <v>0</v>
      </c>
      <c r="F16" s="272" t="s">
        <v>12</v>
      </c>
      <c r="G16" s="146">
        <f t="shared" si="0"/>
        <v>0</v>
      </c>
      <c r="I16" s="63"/>
      <c r="J16" s="63"/>
      <c r="K16"/>
      <c r="L16" s="142" t="s">
        <v>246</v>
      </c>
      <c r="M16" s="299">
        <f>E16/200</f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2"/>
        <v>4.7</v>
      </c>
      <c r="E17" s="273">
        <f>IFERROR(VLOOKUP(A17,'Control-UTE marzo 2021 '!$I$7:$J$23,2,FALSE),0)</f>
        <v>0</v>
      </c>
      <c r="F17" s="272" t="s">
        <v>12</v>
      </c>
      <c r="G17" s="146">
        <f t="shared" si="0"/>
        <v>0</v>
      </c>
      <c r="I17" s="63"/>
      <c r="J17" s="63"/>
      <c r="K17"/>
      <c r="L17" s="299">
        <v>50003889</v>
      </c>
      <c r="M17" s="299">
        <f t="shared" ref="M17:M29" si="3">E17</f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2"/>
        <v>2.15</v>
      </c>
      <c r="E18" s="273">
        <f>IFERROR(VLOOKUP(A18,'Control-UTE mayo 2021'!$I$7:$J$17,2,FALSE),0)</f>
        <v>2295</v>
      </c>
      <c r="F18" s="272" t="s">
        <v>12</v>
      </c>
      <c r="G18" s="146">
        <f t="shared" si="0"/>
        <v>4934.25</v>
      </c>
      <c r="I18" s="63"/>
      <c r="J18" s="63"/>
      <c r="K18"/>
      <c r="L18" s="237" t="s">
        <v>230</v>
      </c>
      <c r="M18" s="299">
        <f t="shared" si="3"/>
        <v>2295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2"/>
        <v>2.41</v>
      </c>
      <c r="E19" s="273">
        <f>IFERROR(VLOOKUP(A19,'Control-UTE mayo 2021'!$I$7:$J$17,2,FALSE),0)</f>
        <v>2505</v>
      </c>
      <c r="F19" s="272" t="s">
        <v>12</v>
      </c>
      <c r="G19" s="146">
        <f t="shared" si="0"/>
        <v>6037.05</v>
      </c>
      <c r="I19" s="63"/>
      <c r="J19" s="63"/>
      <c r="K19"/>
      <c r="L19" s="237" t="s">
        <v>231</v>
      </c>
      <c r="M19" s="299">
        <f t="shared" si="3"/>
        <v>2505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2"/>
        <v>2.83</v>
      </c>
      <c r="E20" s="273">
        <f>IFERROR(VLOOKUP(A20,'Control-UTE mayo 2021'!$I$7:$J$17,2,FALSE),0)</f>
        <v>1950</v>
      </c>
      <c r="F20" s="272" t="s">
        <v>12</v>
      </c>
      <c r="G20" s="146">
        <f t="shared" si="0"/>
        <v>5518.5</v>
      </c>
      <c r="I20" s="63"/>
      <c r="J20" s="332"/>
      <c r="K20"/>
      <c r="L20" s="237" t="s">
        <v>232</v>
      </c>
      <c r="M20" s="299">
        <f t="shared" si="3"/>
        <v>1950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2"/>
        <v>6.49</v>
      </c>
      <c r="E21" s="273">
        <f>IFERROR(VLOOKUP(A21,'Control-UTE marzo 2021 '!$I$7:$J$23,2,FALSE),0)</f>
        <v>0</v>
      </c>
      <c r="F21" s="272" t="s">
        <v>12</v>
      </c>
      <c r="G21" s="146">
        <f t="shared" si="0"/>
        <v>0</v>
      </c>
      <c r="I21" s="63"/>
      <c r="J21" s="63"/>
      <c r="K21"/>
      <c r="L21" s="301">
        <v>50004212</v>
      </c>
      <c r="M21" s="299">
        <f t="shared" si="3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2"/>
        <v>3.46</v>
      </c>
      <c r="E22" s="273">
        <f>IFERROR(VLOOKUP(A22,'Control-UTE marzo 2021 '!$I$7:$J$23,2,FALSE),0)</f>
        <v>0</v>
      </c>
      <c r="F22" s="272" t="s">
        <v>12</v>
      </c>
      <c r="G22" s="146">
        <f t="shared" si="0"/>
        <v>0</v>
      </c>
      <c r="I22" s="63"/>
      <c r="J22" s="63"/>
      <c r="K22"/>
      <c r="L22" s="299">
        <v>50004370</v>
      </c>
      <c r="M22" s="299">
        <f t="shared" si="3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2"/>
        <v>2.15</v>
      </c>
      <c r="E23" s="273">
        <f>IFERROR(VLOOKUP(A23,'Control-UTE marzo 2021 '!$I$7:$J$23,2,FALSE),0)</f>
        <v>0</v>
      </c>
      <c r="F23" s="272" t="s">
        <v>12</v>
      </c>
      <c r="G23" s="146">
        <f t="shared" si="0"/>
        <v>0</v>
      </c>
      <c r="I23" s="63"/>
      <c r="J23" s="63"/>
      <c r="K23"/>
      <c r="L23" s="301" t="s">
        <v>239</v>
      </c>
      <c r="M23" s="299">
        <f t="shared" si="3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2"/>
        <v>4.3899999999999997</v>
      </c>
      <c r="E24" s="273">
        <f>IFERROR(VLOOKUP(A24,'Control-UTE mayo 2021'!$I$7:$J$17,2,FALSE),0)</f>
        <v>700</v>
      </c>
      <c r="F24" s="272" t="s">
        <v>12</v>
      </c>
      <c r="G24" s="146">
        <f t="shared" si="0"/>
        <v>3073</v>
      </c>
      <c r="I24" s="63"/>
      <c r="J24" s="63"/>
      <c r="K24"/>
      <c r="L24" s="237" t="s">
        <v>233</v>
      </c>
      <c r="M24" s="299">
        <f t="shared" si="3"/>
        <v>700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2"/>
        <v>3.9</v>
      </c>
      <c r="E25" s="273">
        <f>IFERROR(VLOOKUP(A25,'Control-UTE mayo 2021'!$I$7:$J$17,2,FALSE),0)</f>
        <v>0</v>
      </c>
      <c r="F25" s="272" t="s">
        <v>12</v>
      </c>
      <c r="G25" s="146">
        <f t="shared" si="0"/>
        <v>0</v>
      </c>
      <c r="I25" s="333"/>
      <c r="J25"/>
      <c r="K25"/>
      <c r="L25" s="237" t="s">
        <v>255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2"/>
        <v>1.18</v>
      </c>
      <c r="E26" s="273">
        <f>IFERROR(VLOOKUP(A26,'Control-UTE marzo 2021 '!$I$7:$J$23,2,FALSE),0)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2"/>
        <v>4.5</v>
      </c>
      <c r="E27" s="273">
        <f>IFERROR(VLOOKUP(A27,'Control-UTE marzo 2021 '!$I$7:$J$23,2,FALSE),0)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2"/>
        <v>4.4000000000000004</v>
      </c>
      <c r="E28" s="273">
        <f>IFERROR(VLOOKUP(A28,'Control-UTE marzo 2021 '!$I$7:$J$23,2,FALSE),0)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3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hidden="1" customHeight="1" x14ac:dyDescent="0.2">
      <c r="A29" s="294" t="s">
        <v>149</v>
      </c>
      <c r="B29" s="205">
        <v>21</v>
      </c>
      <c r="C29" s="305" t="s">
        <v>152</v>
      </c>
      <c r="D29" s="306">
        <f t="shared" si="2"/>
        <v>5.53</v>
      </c>
      <c r="E29" s="273">
        <f>IFERROR(VLOOKUP(A29,'Control-UTE mayo 2021'!$I$7:$J$17,2,FALSE),0)</f>
        <v>0</v>
      </c>
      <c r="F29" s="307" t="s">
        <v>12</v>
      </c>
      <c r="G29" s="308">
        <f t="shared" si="0"/>
        <v>0</v>
      </c>
      <c r="L29" s="199" t="s">
        <v>234</v>
      </c>
      <c r="M29" s="299">
        <f t="shared" si="3"/>
        <v>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2"/>
        <v>4.8899999999999997</v>
      </c>
      <c r="E30" s="273">
        <f>IFERROR(VLOOKUP(A30,'Control-UTE mayo 2021'!$I$7:$J$17,2,FALSE),0)</f>
        <v>200</v>
      </c>
      <c r="F30" s="307" t="s">
        <v>12</v>
      </c>
      <c r="G30" s="308">
        <f t="shared" si="0"/>
        <v>977.99999999999989</v>
      </c>
      <c r="L30" s="199" t="s">
        <v>214</v>
      </c>
      <c r="M30" s="299">
        <f>E30/200</f>
        <v>1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2"/>
        <v>4.45</v>
      </c>
      <c r="E31" s="273">
        <f>IFERROR(VLOOKUP(A31,'Control-UTE mayo 2021'!$I$7:$J$17,2,FALSE),0)</f>
        <v>0</v>
      </c>
      <c r="F31" s="307" t="s">
        <v>12</v>
      </c>
      <c r="G31" s="308">
        <f t="shared" si="0"/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/>
      <c r="B32" s="205">
        <v>22</v>
      </c>
      <c r="C32" s="305" t="s">
        <v>248</v>
      </c>
      <c r="D32" s="306">
        <f t="shared" si="2"/>
        <v>2850</v>
      </c>
      <c r="E32" s="273">
        <v>0.2</v>
      </c>
      <c r="F32" s="307" t="s">
        <v>12</v>
      </c>
      <c r="G32" s="308">
        <f t="shared" si="0"/>
        <v>570</v>
      </c>
      <c r="L32" s="199" t="s">
        <v>248</v>
      </c>
      <c r="M32" s="299">
        <f>E32</f>
        <v>0.2</v>
      </c>
      <c r="N32" s="324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166</v>
      </c>
      <c r="B33" s="205">
        <v>23</v>
      </c>
      <c r="C33" s="264" t="s">
        <v>167</v>
      </c>
      <c r="D33" s="315">
        <f t="shared" si="2"/>
        <v>6.26</v>
      </c>
      <c r="E33" s="273">
        <f>IFERROR(VLOOKUP(A33,'Control-UTE mayo 2021'!$I$7:$J$17,2,FALSE),0)</f>
        <v>365</v>
      </c>
      <c r="F33" s="263" t="s">
        <v>12</v>
      </c>
      <c r="G33" s="157">
        <f>+D33*E33</f>
        <v>2284.9</v>
      </c>
      <c r="L33" s="199" t="s">
        <v>235</v>
      </c>
      <c r="M33" s="299">
        <f>E33</f>
        <v>365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46076.4</v>
      </c>
      <c r="I34" s="321">
        <f>G34*0.97</f>
        <v>44694.108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Mayo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253">
        <v>463558.06976499141</v>
      </c>
      <c r="E37" s="167">
        <v>1</v>
      </c>
      <c r="F37" s="205" t="s">
        <v>10</v>
      </c>
      <c r="G37" s="339">
        <f>D37*E37</f>
        <v>463558.06976499141</v>
      </c>
      <c r="I37" s="321">
        <f>G37*0.97</f>
        <v>449651.32767204166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48018.400000000001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463558.06976499141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46577.847999999998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449651.32767204166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1000000}">
    <filterColumn colId="4">
      <filters blank="1">
        <filter val="0,2"/>
        <filter val="1010"/>
        <filter val="1645"/>
        <filter val="1950"/>
        <filter val="200"/>
        <filter val="2295"/>
        <filter val="2505"/>
        <filter val="2810"/>
        <filter val="365"/>
        <filter val="600"/>
        <filter val="70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>
    <pageSetUpPr fitToPage="1"/>
  </sheetPr>
  <dimension ref="A1:V79"/>
  <sheetViews>
    <sheetView zoomScale="98" zoomScaleNormal="98" workbookViewId="0">
      <selection activeCell="T14" sqref="T14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2" width="4.140625" style="199" bestFit="1" customWidth="1"/>
    <col min="13" max="13" width="11.42578125" style="199" bestFit="1" customWidth="1"/>
    <col min="14" max="14" width="6.140625" style="199" bestFit="1" customWidth="1"/>
    <col min="15" max="17" width="4.140625" style="199" bestFit="1" customWidth="1"/>
    <col min="18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V3" s="199">
        <f>+Y2</f>
        <v>0</v>
      </c>
    </row>
    <row r="4" spans="2:22" x14ac:dyDescent="0.2">
      <c r="B4" s="215">
        <v>80030533</v>
      </c>
      <c r="C4" s="216">
        <v>44312</v>
      </c>
      <c r="D4" s="215" t="s">
        <v>42</v>
      </c>
      <c r="E4" s="215">
        <v>580</v>
      </c>
      <c r="F4" s="215" t="s">
        <v>258</v>
      </c>
      <c r="G4" s="200"/>
      <c r="H4" s="200"/>
    </row>
    <row r="5" spans="2:22" x14ac:dyDescent="0.2">
      <c r="B5" s="215">
        <v>80030533</v>
      </c>
      <c r="C5" s="216">
        <v>44312</v>
      </c>
      <c r="D5" s="215" t="s">
        <v>37</v>
      </c>
      <c r="E5" s="215">
        <v>125</v>
      </c>
      <c r="F5" s="215" t="s">
        <v>258</v>
      </c>
      <c r="G5" s="200"/>
      <c r="H5" s="200"/>
    </row>
    <row r="6" spans="2:22" x14ac:dyDescent="0.2">
      <c r="B6" s="215">
        <v>80030533</v>
      </c>
      <c r="C6" s="216">
        <v>44312</v>
      </c>
      <c r="D6" s="215" t="s">
        <v>31</v>
      </c>
      <c r="E6" s="215">
        <v>350</v>
      </c>
      <c r="F6" s="215" t="s">
        <v>258</v>
      </c>
      <c r="G6" s="200"/>
      <c r="H6" s="200"/>
      <c r="I6" s="101" t="s">
        <v>23</v>
      </c>
      <c r="J6" s="76" t="s">
        <v>154</v>
      </c>
      <c r="K6"/>
      <c r="L6"/>
      <c r="M6" s="71"/>
      <c r="N6"/>
      <c r="O6"/>
      <c r="P6"/>
      <c r="Q6"/>
      <c r="R6"/>
      <c r="S6"/>
      <c r="T6"/>
      <c r="U6"/>
    </row>
    <row r="7" spans="2:22" x14ac:dyDescent="0.2">
      <c r="B7" s="215">
        <v>80030533</v>
      </c>
      <c r="C7" s="216">
        <v>44312</v>
      </c>
      <c r="D7" s="215" t="s">
        <v>35</v>
      </c>
      <c r="E7" s="215">
        <v>355</v>
      </c>
      <c r="F7" s="215" t="s">
        <v>258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</row>
    <row r="8" spans="2:22" x14ac:dyDescent="0.2">
      <c r="B8" s="210">
        <v>80031294</v>
      </c>
      <c r="C8" s="211">
        <v>44322</v>
      </c>
      <c r="D8" s="210" t="s">
        <v>42</v>
      </c>
      <c r="E8" s="210">
        <v>120</v>
      </c>
      <c r="F8" s="210" t="s">
        <v>259</v>
      </c>
      <c r="I8" s="76" t="s">
        <v>31</v>
      </c>
      <c r="J8" s="76">
        <v>700</v>
      </c>
      <c r="K8"/>
      <c r="L8"/>
      <c r="M8"/>
      <c r="N8"/>
      <c r="O8"/>
      <c r="P8"/>
      <c r="Q8"/>
      <c r="R8"/>
      <c r="S8"/>
      <c r="T8"/>
      <c r="U8"/>
    </row>
    <row r="9" spans="2:22" x14ac:dyDescent="0.2">
      <c r="B9" s="210">
        <v>80031294</v>
      </c>
      <c r="C9" s="211">
        <v>44322</v>
      </c>
      <c r="D9" s="210" t="s">
        <v>214</v>
      </c>
      <c r="E9" s="210">
        <v>200</v>
      </c>
      <c r="F9" s="210" t="s">
        <v>259</v>
      </c>
      <c r="I9" s="76" t="s">
        <v>32</v>
      </c>
      <c r="J9" s="76">
        <v>1010</v>
      </c>
      <c r="K9"/>
      <c r="L9"/>
      <c r="M9"/>
      <c r="N9"/>
      <c r="O9"/>
      <c r="P9"/>
      <c r="Q9"/>
      <c r="R9"/>
      <c r="S9"/>
      <c r="T9"/>
      <c r="U9"/>
    </row>
    <row r="10" spans="2:22" x14ac:dyDescent="0.2">
      <c r="B10" s="210">
        <v>80031294</v>
      </c>
      <c r="C10" s="211">
        <v>44322</v>
      </c>
      <c r="D10" s="210" t="s">
        <v>166</v>
      </c>
      <c r="E10" s="210">
        <v>150</v>
      </c>
      <c r="F10" s="210" t="s">
        <v>259</v>
      </c>
      <c r="I10" s="76" t="s">
        <v>33</v>
      </c>
      <c r="J10" s="76">
        <v>2810</v>
      </c>
      <c r="K10"/>
      <c r="L10"/>
      <c r="M10"/>
      <c r="N10"/>
      <c r="O10"/>
      <c r="P10"/>
      <c r="Q10"/>
      <c r="R10"/>
      <c r="S10"/>
      <c r="T10"/>
      <c r="U10"/>
    </row>
    <row r="11" spans="2:22" x14ac:dyDescent="0.2">
      <c r="B11" s="210">
        <v>80031294</v>
      </c>
      <c r="C11" s="211">
        <v>44322</v>
      </c>
      <c r="D11" s="210" t="s">
        <v>38</v>
      </c>
      <c r="E11" s="210">
        <v>1000</v>
      </c>
      <c r="F11" s="210" t="s">
        <v>259</v>
      </c>
      <c r="H11" s="208"/>
      <c r="I11" s="76" t="s">
        <v>35</v>
      </c>
      <c r="J11" s="76">
        <v>1645</v>
      </c>
      <c r="K11"/>
      <c r="L11"/>
      <c r="M11"/>
      <c r="N11"/>
      <c r="O11"/>
      <c r="P11"/>
      <c r="Q11"/>
      <c r="R11"/>
      <c r="S11"/>
      <c r="T11"/>
      <c r="U11"/>
    </row>
    <row r="12" spans="2:22" x14ac:dyDescent="0.2">
      <c r="B12" s="210">
        <v>80031294</v>
      </c>
      <c r="C12" s="211">
        <v>44322</v>
      </c>
      <c r="D12" s="210" t="s">
        <v>35</v>
      </c>
      <c r="E12" s="210">
        <v>300</v>
      </c>
      <c r="F12" s="210" t="s">
        <v>259</v>
      </c>
      <c r="I12" s="76" t="s">
        <v>214</v>
      </c>
      <c r="J12" s="76">
        <v>200</v>
      </c>
      <c r="K12"/>
      <c r="L12"/>
      <c r="M12"/>
      <c r="N12"/>
      <c r="O12"/>
      <c r="P12"/>
      <c r="Q12"/>
      <c r="R12"/>
      <c r="S12"/>
      <c r="T12"/>
      <c r="U12"/>
    </row>
    <row r="13" spans="2:22" x14ac:dyDescent="0.2">
      <c r="B13" s="210">
        <v>80031294</v>
      </c>
      <c r="C13" s="211">
        <v>44322</v>
      </c>
      <c r="D13" s="210" t="s">
        <v>33</v>
      </c>
      <c r="E13" s="210">
        <v>1910</v>
      </c>
      <c r="F13" s="210" t="s">
        <v>259</v>
      </c>
      <c r="I13" s="76" t="s">
        <v>166</v>
      </c>
      <c r="J13" s="76">
        <v>365</v>
      </c>
      <c r="K13"/>
      <c r="L13"/>
      <c r="M13"/>
      <c r="N13"/>
      <c r="O13"/>
      <c r="P13"/>
      <c r="Q13"/>
      <c r="R13"/>
      <c r="S13"/>
      <c r="T13"/>
      <c r="U13"/>
    </row>
    <row r="14" spans="2:22" x14ac:dyDescent="0.2">
      <c r="B14" s="215">
        <v>80031477</v>
      </c>
      <c r="C14" s="216">
        <v>44327</v>
      </c>
      <c r="D14" s="215" t="s">
        <v>37</v>
      </c>
      <c r="E14" s="215">
        <v>1400</v>
      </c>
      <c r="F14" s="337" t="s">
        <v>260</v>
      </c>
      <c r="I14" s="76" t="s">
        <v>37</v>
      </c>
      <c r="J14" s="76">
        <v>2295</v>
      </c>
      <c r="K14"/>
      <c r="L14"/>
      <c r="M14"/>
      <c r="N14"/>
      <c r="O14"/>
      <c r="P14"/>
      <c r="Q14"/>
      <c r="R14"/>
      <c r="S14"/>
      <c r="T14"/>
      <c r="U14"/>
    </row>
    <row r="15" spans="2:22" x14ac:dyDescent="0.2">
      <c r="B15" s="215">
        <v>80031477</v>
      </c>
      <c r="C15" s="216">
        <v>44327</v>
      </c>
      <c r="D15" s="215" t="s">
        <v>39</v>
      </c>
      <c r="E15" s="215">
        <v>1000</v>
      </c>
      <c r="F15" s="337" t="s">
        <v>260</v>
      </c>
      <c r="I15" s="76" t="s">
        <v>38</v>
      </c>
      <c r="J15" s="76">
        <v>2505</v>
      </c>
      <c r="K15"/>
      <c r="L15"/>
      <c r="M15"/>
      <c r="N15"/>
      <c r="O15"/>
      <c r="P15"/>
      <c r="Q15"/>
      <c r="R15"/>
      <c r="S15"/>
      <c r="T15"/>
      <c r="U15"/>
    </row>
    <row r="16" spans="2:22" x14ac:dyDescent="0.2">
      <c r="B16" s="215">
        <v>80031477</v>
      </c>
      <c r="C16" s="216">
        <v>44327</v>
      </c>
      <c r="D16" s="215" t="s">
        <v>29</v>
      </c>
      <c r="E16" s="215">
        <v>400</v>
      </c>
      <c r="F16" s="337" t="s">
        <v>260</v>
      </c>
      <c r="I16" s="76" t="s">
        <v>39</v>
      </c>
      <c r="J16" s="76">
        <v>1950</v>
      </c>
      <c r="K16"/>
      <c r="L16"/>
      <c r="M16"/>
      <c r="O16"/>
      <c r="P16"/>
      <c r="Q16"/>
      <c r="R16"/>
      <c r="S16"/>
      <c r="T16"/>
      <c r="U16"/>
    </row>
    <row r="17" spans="1:21" x14ac:dyDescent="0.2">
      <c r="B17" s="215">
        <v>80031477</v>
      </c>
      <c r="C17" s="216">
        <v>44327</v>
      </c>
      <c r="D17" s="215" t="s">
        <v>31</v>
      </c>
      <c r="E17" s="215">
        <v>350</v>
      </c>
      <c r="F17" s="337" t="s">
        <v>260</v>
      </c>
      <c r="I17" s="76" t="s">
        <v>42</v>
      </c>
      <c r="J17" s="76">
        <v>700</v>
      </c>
      <c r="K17"/>
      <c r="L17"/>
      <c r="M17"/>
      <c r="N17"/>
      <c r="O17"/>
      <c r="P17"/>
      <c r="Q17"/>
      <c r="R17"/>
      <c r="S17"/>
      <c r="T17"/>
      <c r="U17"/>
    </row>
    <row r="18" spans="1:21" x14ac:dyDescent="0.2">
      <c r="B18" s="215">
        <v>80031477</v>
      </c>
      <c r="C18" s="216">
        <v>44327</v>
      </c>
      <c r="D18" s="310" t="s">
        <v>35</v>
      </c>
      <c r="E18" s="310">
        <v>350</v>
      </c>
      <c r="F18" s="337" t="s">
        <v>260</v>
      </c>
      <c r="I18" s="76" t="s">
        <v>24</v>
      </c>
      <c r="J18" s="76">
        <v>14780</v>
      </c>
      <c r="K18"/>
      <c r="L18"/>
      <c r="O18"/>
      <c r="P18"/>
      <c r="Q18"/>
      <c r="R18"/>
      <c r="S18"/>
      <c r="T18"/>
      <c r="U18"/>
    </row>
    <row r="19" spans="1:21" x14ac:dyDescent="0.2">
      <c r="B19" s="210">
        <v>80031901</v>
      </c>
      <c r="C19" s="211">
        <v>44334</v>
      </c>
      <c r="D19" s="302" t="s">
        <v>32</v>
      </c>
      <c r="E19" s="302">
        <v>1010</v>
      </c>
      <c r="F19" s="211" t="s">
        <v>261</v>
      </c>
      <c r="I19"/>
      <c r="J19"/>
      <c r="K19"/>
      <c r="L19"/>
      <c r="O19"/>
      <c r="P19"/>
      <c r="Q19"/>
      <c r="R19"/>
      <c r="S19"/>
      <c r="T19"/>
      <c r="U19"/>
    </row>
    <row r="20" spans="1:21" x14ac:dyDescent="0.2">
      <c r="B20" s="210">
        <v>80031901</v>
      </c>
      <c r="C20" s="211">
        <v>44334</v>
      </c>
      <c r="D20" s="302" t="s">
        <v>37</v>
      </c>
      <c r="E20" s="302">
        <v>665</v>
      </c>
      <c r="F20" s="211" t="s">
        <v>261</v>
      </c>
      <c r="I20"/>
      <c r="J20"/>
      <c r="K20"/>
      <c r="L20"/>
      <c r="O20"/>
      <c r="P20"/>
      <c r="Q20"/>
      <c r="R20"/>
      <c r="S20"/>
      <c r="T20"/>
      <c r="U20"/>
    </row>
    <row r="21" spans="1:21" x14ac:dyDescent="0.2">
      <c r="B21" s="210">
        <v>80031901</v>
      </c>
      <c r="C21" s="211">
        <v>44334</v>
      </c>
      <c r="D21" s="302" t="s">
        <v>33</v>
      </c>
      <c r="E21" s="302">
        <v>900</v>
      </c>
      <c r="F21" s="211" t="s">
        <v>261</v>
      </c>
      <c r="I21"/>
      <c r="J21"/>
      <c r="K21"/>
      <c r="L21"/>
      <c r="O21"/>
      <c r="P21"/>
      <c r="Q21"/>
      <c r="R21"/>
      <c r="S21"/>
      <c r="T21"/>
      <c r="U21"/>
    </row>
    <row r="22" spans="1:21" x14ac:dyDescent="0.2">
      <c r="B22" s="210">
        <v>80031901</v>
      </c>
      <c r="C22" s="211">
        <v>44334</v>
      </c>
      <c r="D22" s="302" t="s">
        <v>166</v>
      </c>
      <c r="E22" s="302">
        <v>145</v>
      </c>
      <c r="F22" s="211" t="s">
        <v>261</v>
      </c>
      <c r="H22" s="208"/>
      <c r="I22"/>
      <c r="J22"/>
    </row>
    <row r="23" spans="1:21" x14ac:dyDescent="0.2">
      <c r="B23" s="210">
        <v>80031901</v>
      </c>
      <c r="C23" s="211">
        <v>44334</v>
      </c>
      <c r="D23" s="302" t="s">
        <v>38</v>
      </c>
      <c r="E23" s="302">
        <v>1000</v>
      </c>
      <c r="F23" s="211" t="s">
        <v>261</v>
      </c>
      <c r="I23"/>
      <c r="J23"/>
    </row>
    <row r="24" spans="1:21" x14ac:dyDescent="0.2">
      <c r="B24" s="210">
        <v>80031901</v>
      </c>
      <c r="C24" s="211">
        <v>44334</v>
      </c>
      <c r="D24" s="302" t="s">
        <v>35</v>
      </c>
      <c r="E24" s="302">
        <v>350</v>
      </c>
      <c r="F24" s="211" t="s">
        <v>261</v>
      </c>
      <c r="I24"/>
    </row>
    <row r="25" spans="1:21" x14ac:dyDescent="0.2">
      <c r="B25" s="338">
        <v>80032171</v>
      </c>
      <c r="C25" s="214">
        <v>44336</v>
      </c>
      <c r="D25" s="338" t="s">
        <v>37</v>
      </c>
      <c r="E25" s="338">
        <v>105</v>
      </c>
      <c r="F25" s="214" t="s">
        <v>262</v>
      </c>
      <c r="I25"/>
    </row>
    <row r="26" spans="1:21" x14ac:dyDescent="0.2">
      <c r="B26" s="338">
        <v>80032171</v>
      </c>
      <c r="C26" s="214">
        <v>44336</v>
      </c>
      <c r="D26" s="338" t="s">
        <v>39</v>
      </c>
      <c r="E26" s="338">
        <v>950</v>
      </c>
      <c r="F26" s="214" t="s">
        <v>262</v>
      </c>
      <c r="I26"/>
    </row>
    <row r="27" spans="1:21" x14ac:dyDescent="0.2">
      <c r="B27" s="338">
        <v>80032171</v>
      </c>
      <c r="C27" s="214">
        <v>44336</v>
      </c>
      <c r="D27" s="338" t="s">
        <v>29</v>
      </c>
      <c r="E27" s="338">
        <v>200</v>
      </c>
      <c r="F27" s="214" t="s">
        <v>262</v>
      </c>
      <c r="I27"/>
    </row>
    <row r="28" spans="1:21" x14ac:dyDescent="0.2">
      <c r="B28" s="338">
        <v>80032171</v>
      </c>
      <c r="C28" s="214">
        <v>44336</v>
      </c>
      <c r="D28" s="338" t="s">
        <v>38</v>
      </c>
      <c r="E28" s="338">
        <v>505</v>
      </c>
      <c r="F28" s="214" t="s">
        <v>262</v>
      </c>
      <c r="I28"/>
    </row>
    <row r="29" spans="1:21" x14ac:dyDescent="0.2">
      <c r="B29" s="338">
        <v>80032171</v>
      </c>
      <c r="C29" s="214">
        <v>44336</v>
      </c>
      <c r="D29" s="338" t="s">
        <v>35</v>
      </c>
      <c r="E29" s="338">
        <v>290</v>
      </c>
      <c r="F29" s="214" t="s">
        <v>262</v>
      </c>
      <c r="I29"/>
    </row>
    <row r="30" spans="1:21" x14ac:dyDescent="0.2">
      <c r="B30" s="338">
        <v>80032171</v>
      </c>
      <c r="C30" s="214">
        <v>44336</v>
      </c>
      <c r="D30" s="338" t="s">
        <v>166</v>
      </c>
      <c r="E30" s="338">
        <v>70</v>
      </c>
      <c r="F30" s="214" t="s">
        <v>262</v>
      </c>
      <c r="I30"/>
      <c r="M30" s="200"/>
      <c r="N30" s="200"/>
    </row>
    <row r="31" spans="1:21" x14ac:dyDescent="0.2">
      <c r="B31" s="210"/>
      <c r="C31" s="211"/>
      <c r="D31" s="302"/>
      <c r="E31" s="302"/>
      <c r="F31" s="211"/>
      <c r="I31"/>
    </row>
    <row r="32" spans="1:21" s="200" customFormat="1" x14ac:dyDescent="0.2">
      <c r="A32" s="199"/>
      <c r="B32" s="210"/>
      <c r="C32" s="211"/>
      <c r="D32" s="302"/>
      <c r="E32" s="302"/>
      <c r="F32" s="302"/>
      <c r="G32" s="199"/>
      <c r="H32" s="199"/>
      <c r="I32"/>
      <c r="K32" s="199"/>
    </row>
    <row r="33" spans="1:14" x14ac:dyDescent="0.2">
      <c r="B33" s="210"/>
      <c r="C33" s="211"/>
      <c r="D33" s="302"/>
      <c r="E33" s="302"/>
      <c r="F33" s="302"/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302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302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210"/>
      <c r="E36" s="210"/>
      <c r="F36" s="302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210"/>
      <c r="E37" s="210"/>
      <c r="F37" s="302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dataValidations count="5">
    <dataValidation type="list" allowBlank="1" showInputMessage="1" showErrorMessage="1" sqref="D31 D35:D39 D41:D44" xr:uid="{00000000-0002-0000-3200-000000000000}">
      <formula1>$B$47:$B$72</formula1>
    </dataValidation>
    <dataValidation type="list" allowBlank="1" showInputMessage="1" showErrorMessage="1" sqref="D32:D34 D4:D30" xr:uid="{00000000-0002-0000-3200-000001000000}">
      <formula1>$B$47:$B$73</formula1>
    </dataValidation>
    <dataValidation type="list" allowBlank="1" showInputMessage="1" showErrorMessage="1" sqref="D45:D48" xr:uid="{00000000-0002-0000-3200-000002000000}">
      <formula1>$B$49:$B$74</formula1>
    </dataValidation>
    <dataValidation type="list" allowBlank="1" showInputMessage="1" showErrorMessage="1" sqref="D49" xr:uid="{00000000-0002-0000-3200-000003000000}">
      <formula1>$B$49:$B$68</formula1>
    </dataValidation>
    <dataValidation type="list" allowBlank="1" showInputMessage="1" showErrorMessage="1" sqref="D40" xr:uid="{00000000-0002-0000-3200-000004000000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 filterMode="1">
    <tabColor rgb="FFFFC000"/>
    <pageSetUpPr fitToPage="1"/>
  </sheetPr>
  <dimension ref="A2:R103"/>
  <sheetViews>
    <sheetView showGridLines="0" topLeftCell="A30" zoomScale="80" zoomScaleNormal="80" workbookViewId="0">
      <selection activeCell="G37" sqref="G37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267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VLOOKUP(C8,$A$78:$B$97,2,FALSE)</f>
        <v>2.76</v>
      </c>
      <c r="E8" s="273">
        <f>IFERROR(VLOOKUP(A8,'Control-UTE junio 2021'!$I$7:$J$17,2,FALSE),0)</f>
        <v>600</v>
      </c>
      <c r="F8" s="271" t="s">
        <v>12</v>
      </c>
      <c r="G8" s="141">
        <f t="shared" ref="G8:G32" si="0">+D8*E8</f>
        <v>1655.9999999999998</v>
      </c>
      <c r="J8" s="290"/>
      <c r="L8" s="142" t="s">
        <v>224</v>
      </c>
      <c r="M8" s="299">
        <f t="shared" ref="M8:M15" si="1">E8</f>
        <v>600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3" si="2">VLOOKUP(C9,$A$78:$B$108,2,FALSE)</f>
        <v>2</v>
      </c>
      <c r="E9" s="273">
        <f>IFERROR(VLOOKUP(A9,'Control-UTE marzo 2021 '!$I$7:$J$23,2,FALSE),0)</f>
        <v>0</v>
      </c>
      <c r="F9" s="273" t="s">
        <v>12</v>
      </c>
      <c r="G9" s="145">
        <f t="shared" si="0"/>
        <v>0</v>
      </c>
      <c r="I9" s="63"/>
      <c r="J9" s="63"/>
      <c r="L9" s="301">
        <v>50001241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hidden="1" customHeight="1" x14ac:dyDescent="0.2">
      <c r="A10" s="294" t="s">
        <v>28</v>
      </c>
      <c r="B10" s="271">
        <v>3</v>
      </c>
      <c r="C10" s="273" t="s">
        <v>49</v>
      </c>
      <c r="D10" s="291">
        <f t="shared" si="2"/>
        <v>3.23</v>
      </c>
      <c r="E10" s="273">
        <f>IFERROR(VLOOKUP(A10,'Control-UTE mayo 2021'!$I$7:$J$17,2,FALSE),0)</f>
        <v>0</v>
      </c>
      <c r="F10" s="273" t="s">
        <v>12</v>
      </c>
      <c r="G10" s="145">
        <f t="shared" si="0"/>
        <v>0</v>
      </c>
      <c r="I10" s="63"/>
      <c r="J10" s="63"/>
      <c r="K10"/>
      <c r="L10" s="237" t="s">
        <v>225</v>
      </c>
      <c r="M10" s="299">
        <f t="shared" si="1"/>
        <v>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2"/>
        <v>1.84</v>
      </c>
      <c r="E11" s="273">
        <f>IFERROR(VLOOKUP(A11,'Control-UTE junio 2021'!$I$7:$J$17,2,FALSE),0)</f>
        <v>1050</v>
      </c>
      <c r="F11" s="273" t="s">
        <v>12</v>
      </c>
      <c r="G11" s="146">
        <f t="shared" si="0"/>
        <v>1932</v>
      </c>
      <c r="I11" s="63"/>
      <c r="J11" s="63"/>
      <c r="K11"/>
      <c r="L11" s="237" t="s">
        <v>226</v>
      </c>
      <c r="M11" s="299">
        <f t="shared" si="1"/>
        <v>1050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2"/>
        <v>3.18</v>
      </c>
      <c r="E12" s="273">
        <f>IFERROR(VLOOKUP(A12,'Control-UTE junio 2021'!$I$7:$J$17,2,FALSE),0)</f>
        <v>1050</v>
      </c>
      <c r="F12" s="273" t="s">
        <v>12</v>
      </c>
      <c r="G12" s="146">
        <f t="shared" si="0"/>
        <v>3339</v>
      </c>
      <c r="I12" s="63"/>
      <c r="J12" s="63"/>
      <c r="K12"/>
      <c r="L12" s="237" t="s">
        <v>227</v>
      </c>
      <c r="M12" s="299">
        <f t="shared" si="1"/>
        <v>1050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2"/>
        <v>2.38</v>
      </c>
      <c r="E13" s="273">
        <f>IFERROR(VLOOKUP(A13,'Control-UTE junio 2021'!$I$7:$J$17,2,FALSE),0)</f>
        <v>2880</v>
      </c>
      <c r="F13" s="273" t="s">
        <v>12</v>
      </c>
      <c r="G13" s="146">
        <f t="shared" si="0"/>
        <v>6854.4</v>
      </c>
      <c r="I13" s="63"/>
      <c r="J13" s="63"/>
      <c r="K13"/>
      <c r="L13" s="237" t="s">
        <v>228</v>
      </c>
      <c r="M13" s="299">
        <f t="shared" si="1"/>
        <v>2880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2"/>
        <v>5.45</v>
      </c>
      <c r="E14" s="273">
        <f>IFERROR(VLOOKUP(A14,'Control-UTE junio 2021'!$I$7:$J$17,2,FALSE),0)</f>
        <v>0</v>
      </c>
      <c r="F14" s="273" t="s">
        <v>12</v>
      </c>
      <c r="G14" s="146">
        <f t="shared" si="0"/>
        <v>0</v>
      </c>
      <c r="I14" s="63"/>
      <c r="J14" s="63"/>
      <c r="K14"/>
      <c r="L14" s="237">
        <v>50003460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2"/>
        <v>5.98</v>
      </c>
      <c r="E15" s="273">
        <f>IFERROR(VLOOKUP(A15,'Control-UTE junio 2021'!$I$7:$J$17,2,FALSE),0)</f>
        <v>1485</v>
      </c>
      <c r="F15" s="272" t="s">
        <v>12</v>
      </c>
      <c r="G15" s="146">
        <f t="shared" si="0"/>
        <v>8880.3000000000011</v>
      </c>
      <c r="I15" s="63"/>
      <c r="J15" s="63"/>
      <c r="K15"/>
      <c r="L15" s="237" t="s">
        <v>229</v>
      </c>
      <c r="M15" s="299">
        <f t="shared" si="1"/>
        <v>1485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2"/>
        <v>2.2000000000000002</v>
      </c>
      <c r="E16" s="273">
        <f>IFERROR(VLOOKUP(A16,'Control-UTE junio 2021'!$I$7:$J$17,2,FALSE),0)</f>
        <v>0</v>
      </c>
      <c r="F16" s="272" t="s">
        <v>12</v>
      </c>
      <c r="G16" s="146">
        <f t="shared" si="0"/>
        <v>0</v>
      </c>
      <c r="I16" s="63"/>
      <c r="J16" s="63"/>
      <c r="K16"/>
      <c r="L16" s="142" t="s">
        <v>246</v>
      </c>
      <c r="M16" s="299">
        <f>E16/200</f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2"/>
        <v>4.7</v>
      </c>
      <c r="E17" s="273">
        <f>IFERROR(VLOOKUP(A17,'Control-UTE junio 2021'!$I$7:$J$17,2,FALSE),0)</f>
        <v>0</v>
      </c>
      <c r="F17" s="272" t="s">
        <v>12</v>
      </c>
      <c r="G17" s="146">
        <f t="shared" si="0"/>
        <v>0</v>
      </c>
      <c r="I17" s="63"/>
      <c r="J17" s="63"/>
      <c r="K17"/>
      <c r="L17" s="299">
        <v>50003889</v>
      </c>
      <c r="M17" s="299">
        <f t="shared" ref="M17:M29" si="3">E17</f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2"/>
        <v>2.15</v>
      </c>
      <c r="E18" s="273">
        <f>IFERROR(VLOOKUP(A18,'Control-UTE junio 2021'!$I$7:$J$17,2,FALSE),0)</f>
        <v>2095</v>
      </c>
      <c r="F18" s="272" t="s">
        <v>12</v>
      </c>
      <c r="G18" s="146">
        <f t="shared" si="0"/>
        <v>4504.25</v>
      </c>
      <c r="I18" s="63"/>
      <c r="J18" s="63"/>
      <c r="K18"/>
      <c r="L18" s="237" t="s">
        <v>230</v>
      </c>
      <c r="M18" s="299">
        <f t="shared" si="3"/>
        <v>2095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2"/>
        <v>2.41</v>
      </c>
      <c r="E19" s="273">
        <f>IFERROR(VLOOKUP(A19,'Control-UTE junio 2021'!$I$7:$J$17,2,FALSE),0)</f>
        <v>2500</v>
      </c>
      <c r="F19" s="272" t="s">
        <v>12</v>
      </c>
      <c r="G19" s="146">
        <f t="shared" si="0"/>
        <v>6025</v>
      </c>
      <c r="I19" s="63"/>
      <c r="J19" s="63"/>
      <c r="K19"/>
      <c r="L19" s="237" t="s">
        <v>231</v>
      </c>
      <c r="M19" s="299">
        <f t="shared" si="3"/>
        <v>2500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2"/>
        <v>2.83</v>
      </c>
      <c r="E20" s="273">
        <f>IFERROR(VLOOKUP(A20,'Control-UTE junio 2021'!$I$7:$J$17,2,FALSE),0)</f>
        <v>2000</v>
      </c>
      <c r="F20" s="272" t="s">
        <v>12</v>
      </c>
      <c r="G20" s="146">
        <f t="shared" si="0"/>
        <v>5660</v>
      </c>
      <c r="I20" s="63"/>
      <c r="J20" s="332"/>
      <c r="K20"/>
      <c r="L20" s="237" t="s">
        <v>232</v>
      </c>
      <c r="M20" s="299">
        <f t="shared" si="3"/>
        <v>2000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2"/>
        <v>6.49</v>
      </c>
      <c r="E21" s="273">
        <f>IFERROR(VLOOKUP(A21,'Control-UTE junio 2021'!$I$7:$J$17,2,FALSE),0)</f>
        <v>0</v>
      </c>
      <c r="F21" s="272" t="s">
        <v>12</v>
      </c>
      <c r="G21" s="146">
        <f t="shared" si="0"/>
        <v>0</v>
      </c>
      <c r="I21" s="63"/>
      <c r="J21" s="63"/>
      <c r="K21"/>
      <c r="L21" s="301">
        <v>50004212</v>
      </c>
      <c r="M21" s="299">
        <f t="shared" si="3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2"/>
        <v>3.46</v>
      </c>
      <c r="E22" s="273">
        <f>IFERROR(VLOOKUP(A22,'Control-UTE junio 2021'!$I$7:$J$17,2,FALSE),0)</f>
        <v>0</v>
      </c>
      <c r="F22" s="272" t="s">
        <v>12</v>
      </c>
      <c r="G22" s="146">
        <f t="shared" si="0"/>
        <v>0</v>
      </c>
      <c r="I22" s="63"/>
      <c r="J22" s="63"/>
      <c r="K22"/>
      <c r="L22" s="299">
        <v>50004370</v>
      </c>
      <c r="M22" s="299">
        <f t="shared" si="3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hidden="1" customHeight="1" x14ac:dyDescent="0.2">
      <c r="A23" s="294" t="s">
        <v>41</v>
      </c>
      <c r="B23" s="271">
        <v>15</v>
      </c>
      <c r="C23" s="273" t="s">
        <v>59</v>
      </c>
      <c r="D23" s="291">
        <f t="shared" si="2"/>
        <v>2.15</v>
      </c>
      <c r="E23" s="273">
        <f>IFERROR(VLOOKUP(A23,'Control-UTE junio 2021'!$I$7:$J$17,2,FALSE),0)</f>
        <v>0</v>
      </c>
      <c r="F23" s="272" t="s">
        <v>12</v>
      </c>
      <c r="G23" s="146">
        <f t="shared" si="0"/>
        <v>0</v>
      </c>
      <c r="I23" s="63"/>
      <c r="J23" s="63"/>
      <c r="K23"/>
      <c r="L23" s="301" t="s">
        <v>239</v>
      </c>
      <c r="M23" s="299">
        <f t="shared" si="3"/>
        <v>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2"/>
        <v>4.3899999999999997</v>
      </c>
      <c r="E24" s="273">
        <f>IFERROR(VLOOKUP(A24,'Control-UTE junio 2021'!$I$7:$J$17,2,FALSE),0)</f>
        <v>950</v>
      </c>
      <c r="F24" s="272" t="s">
        <v>12</v>
      </c>
      <c r="G24" s="146">
        <f t="shared" si="0"/>
        <v>4170.5</v>
      </c>
      <c r="I24" s="63"/>
      <c r="J24" s="63"/>
      <c r="K24"/>
      <c r="L24" s="237" t="s">
        <v>233</v>
      </c>
      <c r="M24" s="299">
        <f t="shared" si="3"/>
        <v>950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43</v>
      </c>
      <c r="B25" s="271">
        <v>17</v>
      </c>
      <c r="C25" s="273" t="s">
        <v>61</v>
      </c>
      <c r="D25" s="291">
        <f t="shared" si="2"/>
        <v>3.9</v>
      </c>
      <c r="E25" s="273">
        <f>IFERROR(VLOOKUP(A25,'Control-UTE junio 2021'!$I$7:$J$17,2,FALSE),0)</f>
        <v>0</v>
      </c>
      <c r="F25" s="272" t="s">
        <v>12</v>
      </c>
      <c r="G25" s="146">
        <f t="shared" si="0"/>
        <v>0</v>
      </c>
      <c r="I25" s="333"/>
      <c r="J25"/>
      <c r="K25"/>
      <c r="L25" s="237" t="s">
        <v>255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2"/>
        <v>1.18</v>
      </c>
      <c r="E26" s="273">
        <f>IFERROR(VLOOKUP(A26,'Control-UTE junio 2021'!$I$7:$J$17,2,FALSE),0)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hidden="1" customHeight="1" x14ac:dyDescent="0.2">
      <c r="A27" s="294" t="s">
        <v>71</v>
      </c>
      <c r="B27" s="271">
        <v>19</v>
      </c>
      <c r="C27" s="268" t="s">
        <v>72</v>
      </c>
      <c r="D27" s="291">
        <f t="shared" si="2"/>
        <v>4.5</v>
      </c>
      <c r="E27" s="273">
        <f>IFERROR(VLOOKUP(A27,'Control-UTE junio 2021'!$I$7:$J$17,2,FALSE),0)</f>
        <v>0</v>
      </c>
      <c r="F27" s="267" t="s">
        <v>12</v>
      </c>
      <c r="G27" s="153">
        <f t="shared" si="0"/>
        <v>0</v>
      </c>
      <c r="L27" s="299">
        <v>50006700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2"/>
        <v>4.4000000000000004</v>
      </c>
      <c r="E28" s="273">
        <f>IFERROR(VLOOKUP(A28,'Control-UTE junio 2021'!$I$7:$J$17,2,FALSE),0)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3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hidden="1" customHeight="1" x14ac:dyDescent="0.2">
      <c r="A29" s="294" t="s">
        <v>149</v>
      </c>
      <c r="B29" s="205">
        <v>21</v>
      </c>
      <c r="C29" s="305" t="s">
        <v>152</v>
      </c>
      <c r="D29" s="306">
        <f t="shared" si="2"/>
        <v>5.53</v>
      </c>
      <c r="E29" s="273">
        <f>IFERROR(VLOOKUP(A29,'Control-UTE junio 2021'!$I$7:$J$17,2,FALSE),0)</f>
        <v>0</v>
      </c>
      <c r="F29" s="307" t="s">
        <v>12</v>
      </c>
      <c r="G29" s="308">
        <f t="shared" si="0"/>
        <v>0</v>
      </c>
      <c r="L29" s="199" t="s">
        <v>234</v>
      </c>
      <c r="M29" s="299">
        <f t="shared" si="3"/>
        <v>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2"/>
        <v>4.8899999999999997</v>
      </c>
      <c r="E30" s="273">
        <f>IFERROR(VLOOKUP(A30,'Control-UTE junio 2021'!$I$7:$J$17,2,FALSE),0)</f>
        <v>200</v>
      </c>
      <c r="F30" s="307" t="s">
        <v>12</v>
      </c>
      <c r="G30" s="308">
        <f t="shared" si="0"/>
        <v>977.99999999999989</v>
      </c>
      <c r="L30" s="199" t="s">
        <v>269</v>
      </c>
      <c r="M30" s="299">
        <f>E30</f>
        <v>200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2"/>
        <v>4.45</v>
      </c>
      <c r="E31" s="273">
        <f>IFERROR(VLOOKUP(A31,'Control-UTE junio 2021'!$I$7:$J$17,2,FALSE),0)</f>
        <v>0</v>
      </c>
      <c r="F31" s="307" t="s">
        <v>12</v>
      </c>
      <c r="G31" s="308">
        <f t="shared" si="0"/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/>
      <c r="B32" s="205">
        <v>22</v>
      </c>
      <c r="C32" s="305" t="s">
        <v>248</v>
      </c>
      <c r="D32" s="306">
        <f t="shared" si="2"/>
        <v>2850</v>
      </c>
      <c r="E32" s="273">
        <v>0.2</v>
      </c>
      <c r="F32" s="307" t="s">
        <v>12</v>
      </c>
      <c r="G32" s="308">
        <f t="shared" si="0"/>
        <v>570</v>
      </c>
      <c r="L32" s="199" t="s">
        <v>248</v>
      </c>
      <c r="M32" s="299">
        <f>E32</f>
        <v>0.2</v>
      </c>
      <c r="N32" s="324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166</v>
      </c>
      <c r="B33" s="205">
        <v>23</v>
      </c>
      <c r="C33" s="264" t="s">
        <v>167</v>
      </c>
      <c r="D33" s="315">
        <f t="shared" si="2"/>
        <v>6.26</v>
      </c>
      <c r="E33" s="320">
        <f>IFERROR(VLOOKUP(A33,'Control-UTE junio 2021'!$I$7:$J$17,2,FALSE),0)</f>
        <v>365</v>
      </c>
      <c r="F33" s="263" t="s">
        <v>12</v>
      </c>
      <c r="G33" s="157">
        <f>+D33*E33</f>
        <v>2284.9</v>
      </c>
      <c r="L33" s="199" t="s">
        <v>235</v>
      </c>
      <c r="M33" s="299">
        <f>E33</f>
        <v>365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46854.35</v>
      </c>
      <c r="I34" s="321">
        <f>G34*0.97</f>
        <v>45448.719499999999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Junio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517318.16</v>
      </c>
      <c r="E37" s="167">
        <v>1</v>
      </c>
      <c r="F37" s="205" t="s">
        <v>10</v>
      </c>
      <c r="G37" s="339">
        <f>D37*E37</f>
        <v>517318.16</v>
      </c>
      <c r="I37" s="321">
        <f>G37*0.97</f>
        <v>501798.61519999994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48796.35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517318.16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47332.459499999997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501798.61519999994</v>
      </c>
      <c r="I42" s="199">
        <f>95.53</f>
        <v>95.53</v>
      </c>
      <c r="J42" s="199">
        <f>G42/I42+G41</f>
        <v>52585.245171516799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3000000}">
    <filterColumn colId="4">
      <filters blank="1">
        <filter val="0,2"/>
        <filter val="1010"/>
        <filter val="1645"/>
        <filter val="1950"/>
        <filter val="200"/>
        <filter val="2295"/>
        <filter val="2505"/>
        <filter val="2810"/>
        <filter val="365"/>
        <filter val="600"/>
        <filter val="70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>
    <pageSetUpPr fitToPage="1"/>
  </sheetPr>
  <dimension ref="A1:V79"/>
  <sheetViews>
    <sheetView zoomScale="98" zoomScaleNormal="98" workbookViewId="0">
      <selection activeCell="I7" sqref="I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2" width="4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V3" s="199">
        <f>+Y2</f>
        <v>0</v>
      </c>
    </row>
    <row r="4" spans="2:22" x14ac:dyDescent="0.2">
      <c r="B4" s="215">
        <v>80033172</v>
      </c>
      <c r="C4" s="216">
        <v>44354</v>
      </c>
      <c r="D4" s="215" t="s">
        <v>31</v>
      </c>
      <c r="E4" s="215">
        <v>350</v>
      </c>
      <c r="F4" s="215" t="s">
        <v>264</v>
      </c>
      <c r="G4" s="200"/>
      <c r="H4" s="200"/>
    </row>
    <row r="5" spans="2:22" x14ac:dyDescent="0.2">
      <c r="B5" s="215">
        <v>80033172</v>
      </c>
      <c r="C5" s="216">
        <v>44354</v>
      </c>
      <c r="D5" s="215" t="s">
        <v>42</v>
      </c>
      <c r="E5" s="215">
        <v>500</v>
      </c>
      <c r="F5" s="215" t="s">
        <v>264</v>
      </c>
      <c r="G5" s="200"/>
      <c r="H5" s="200"/>
    </row>
    <row r="6" spans="2:22" x14ac:dyDescent="0.2">
      <c r="B6" s="215">
        <v>80033172</v>
      </c>
      <c r="C6" s="216">
        <v>44354</v>
      </c>
      <c r="D6" s="215" t="s">
        <v>29</v>
      </c>
      <c r="E6" s="215">
        <v>300</v>
      </c>
      <c r="F6" s="215" t="s">
        <v>264</v>
      </c>
      <c r="G6" s="200"/>
      <c r="H6" s="200"/>
      <c r="I6" s="101" t="s">
        <v>23</v>
      </c>
      <c r="J6" s="76" t="s">
        <v>154</v>
      </c>
      <c r="K6"/>
      <c r="L6"/>
      <c r="M6" s="71"/>
      <c r="N6"/>
      <c r="O6"/>
      <c r="P6"/>
      <c r="Q6"/>
      <c r="R6"/>
      <c r="S6"/>
      <c r="T6"/>
      <c r="U6"/>
    </row>
    <row r="7" spans="2:22" x14ac:dyDescent="0.2">
      <c r="B7" s="215">
        <v>80033172</v>
      </c>
      <c r="C7" s="216">
        <v>44354</v>
      </c>
      <c r="D7" s="215" t="s">
        <v>35</v>
      </c>
      <c r="E7" s="215">
        <v>405</v>
      </c>
      <c r="F7" s="215" t="s">
        <v>264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</row>
    <row r="8" spans="2:22" x14ac:dyDescent="0.2">
      <c r="B8" s="210">
        <v>80033259</v>
      </c>
      <c r="C8" s="211">
        <v>44355</v>
      </c>
      <c r="D8" s="210" t="s">
        <v>33</v>
      </c>
      <c r="E8" s="210">
        <v>2080</v>
      </c>
      <c r="F8" s="210" t="s">
        <v>265</v>
      </c>
      <c r="I8" s="76" t="s">
        <v>31</v>
      </c>
      <c r="J8" s="76">
        <v>1050</v>
      </c>
      <c r="K8"/>
      <c r="L8"/>
      <c r="M8"/>
      <c r="N8"/>
      <c r="O8"/>
      <c r="P8"/>
      <c r="Q8"/>
      <c r="R8"/>
      <c r="S8"/>
      <c r="T8"/>
      <c r="U8"/>
    </row>
    <row r="9" spans="2:22" x14ac:dyDescent="0.2">
      <c r="B9" s="210">
        <v>80033259</v>
      </c>
      <c r="C9" s="211">
        <v>44355</v>
      </c>
      <c r="D9" s="210" t="s">
        <v>166</v>
      </c>
      <c r="E9" s="210">
        <v>195</v>
      </c>
      <c r="F9" s="210" t="s">
        <v>265</v>
      </c>
      <c r="I9" s="76" t="s">
        <v>32</v>
      </c>
      <c r="J9" s="76">
        <v>1050</v>
      </c>
      <c r="K9"/>
      <c r="L9"/>
      <c r="M9"/>
      <c r="N9"/>
      <c r="O9"/>
      <c r="P9"/>
      <c r="Q9"/>
      <c r="R9"/>
      <c r="S9"/>
      <c r="T9"/>
      <c r="U9"/>
    </row>
    <row r="10" spans="2:22" x14ac:dyDescent="0.2">
      <c r="B10" s="210">
        <v>80033259</v>
      </c>
      <c r="C10" s="211">
        <v>44355</v>
      </c>
      <c r="D10" s="210" t="s">
        <v>39</v>
      </c>
      <c r="E10" s="210">
        <v>1000</v>
      </c>
      <c r="F10" s="210" t="s">
        <v>265</v>
      </c>
      <c r="I10" s="76" t="s">
        <v>33</v>
      </c>
      <c r="J10" s="76">
        <v>2880</v>
      </c>
      <c r="K10"/>
      <c r="L10"/>
      <c r="M10"/>
      <c r="N10"/>
      <c r="O10"/>
      <c r="P10"/>
      <c r="Q10"/>
      <c r="R10"/>
      <c r="S10"/>
      <c r="T10"/>
      <c r="U10"/>
    </row>
    <row r="11" spans="2:22" x14ac:dyDescent="0.2">
      <c r="B11" s="210">
        <v>80033259</v>
      </c>
      <c r="C11" s="211">
        <v>44355</v>
      </c>
      <c r="D11" s="210" t="s">
        <v>38</v>
      </c>
      <c r="E11" s="210">
        <v>1100</v>
      </c>
      <c r="F11" s="210" t="s">
        <v>265</v>
      </c>
      <c r="H11" s="208"/>
      <c r="I11" s="76" t="s">
        <v>35</v>
      </c>
      <c r="J11" s="76">
        <v>1485</v>
      </c>
      <c r="K11"/>
      <c r="L11"/>
      <c r="M11"/>
      <c r="N11"/>
      <c r="O11"/>
      <c r="P11"/>
      <c r="Q11"/>
      <c r="R11"/>
      <c r="S11"/>
      <c r="T11"/>
      <c r="U11"/>
    </row>
    <row r="12" spans="2:22" x14ac:dyDescent="0.2">
      <c r="B12" s="210">
        <v>80033259</v>
      </c>
      <c r="C12" s="211">
        <v>44355</v>
      </c>
      <c r="D12" s="210" t="s">
        <v>31</v>
      </c>
      <c r="E12" s="210">
        <v>350</v>
      </c>
      <c r="F12" s="210" t="s">
        <v>265</v>
      </c>
      <c r="I12" s="76" t="s">
        <v>214</v>
      </c>
      <c r="J12" s="76">
        <v>200</v>
      </c>
      <c r="K12"/>
      <c r="L12"/>
      <c r="M12"/>
      <c r="N12"/>
      <c r="O12"/>
      <c r="P12"/>
      <c r="Q12"/>
      <c r="R12"/>
      <c r="S12"/>
      <c r="T12"/>
      <c r="U12"/>
    </row>
    <row r="13" spans="2:22" x14ac:dyDescent="0.2">
      <c r="B13" s="210">
        <v>80033259</v>
      </c>
      <c r="C13" s="211">
        <v>44355</v>
      </c>
      <c r="D13" s="210" t="s">
        <v>35</v>
      </c>
      <c r="E13" s="210">
        <v>380</v>
      </c>
      <c r="F13" s="210" t="s">
        <v>265</v>
      </c>
      <c r="I13" s="76" t="s">
        <v>166</v>
      </c>
      <c r="J13" s="76">
        <v>365</v>
      </c>
      <c r="K13"/>
      <c r="L13"/>
      <c r="M13"/>
      <c r="N13"/>
      <c r="O13"/>
      <c r="P13"/>
      <c r="Q13"/>
      <c r="R13"/>
      <c r="S13"/>
      <c r="T13"/>
      <c r="U13"/>
    </row>
    <row r="14" spans="2:22" x14ac:dyDescent="0.2">
      <c r="B14" s="210">
        <v>80033259</v>
      </c>
      <c r="C14" s="211">
        <v>44355</v>
      </c>
      <c r="D14" s="210" t="s">
        <v>37</v>
      </c>
      <c r="E14" s="210">
        <v>50</v>
      </c>
      <c r="F14" s="210" t="s">
        <v>265</v>
      </c>
      <c r="I14" s="76" t="s">
        <v>37</v>
      </c>
      <c r="J14" s="76">
        <v>2095</v>
      </c>
      <c r="K14"/>
      <c r="L14"/>
      <c r="M14"/>
      <c r="N14"/>
      <c r="O14"/>
      <c r="P14"/>
      <c r="Q14"/>
      <c r="R14"/>
      <c r="S14"/>
      <c r="T14"/>
      <c r="U14"/>
    </row>
    <row r="15" spans="2:22" x14ac:dyDescent="0.2">
      <c r="B15" s="215">
        <v>800333524</v>
      </c>
      <c r="C15" s="216">
        <v>44361</v>
      </c>
      <c r="D15" s="215" t="s">
        <v>37</v>
      </c>
      <c r="E15" s="215">
        <v>1400</v>
      </c>
      <c r="F15" s="337" t="s">
        <v>266</v>
      </c>
      <c r="I15" s="76" t="s">
        <v>38</v>
      </c>
      <c r="J15" s="76">
        <v>2500</v>
      </c>
      <c r="K15"/>
      <c r="L15"/>
      <c r="M15"/>
      <c r="N15"/>
      <c r="O15"/>
      <c r="P15"/>
      <c r="Q15"/>
      <c r="R15"/>
      <c r="S15"/>
      <c r="T15"/>
      <c r="U15"/>
    </row>
    <row r="16" spans="2:22" x14ac:dyDescent="0.2">
      <c r="B16" s="215">
        <v>800333524</v>
      </c>
      <c r="C16" s="216">
        <v>44361</v>
      </c>
      <c r="D16" s="215" t="s">
        <v>214</v>
      </c>
      <c r="E16" s="215">
        <v>200</v>
      </c>
      <c r="F16" s="337" t="s">
        <v>266</v>
      </c>
      <c r="I16" s="76" t="s">
        <v>39</v>
      </c>
      <c r="J16" s="76">
        <v>2000</v>
      </c>
      <c r="K16"/>
      <c r="L16"/>
      <c r="M16"/>
      <c r="O16"/>
      <c r="P16"/>
      <c r="Q16"/>
      <c r="R16"/>
      <c r="S16"/>
      <c r="T16"/>
      <c r="U16"/>
    </row>
    <row r="17" spans="1:21" x14ac:dyDescent="0.2">
      <c r="B17" s="215">
        <v>800333524</v>
      </c>
      <c r="C17" s="216">
        <v>44361</v>
      </c>
      <c r="D17" s="215" t="s">
        <v>38</v>
      </c>
      <c r="E17" s="215">
        <v>400</v>
      </c>
      <c r="F17" s="337" t="s">
        <v>266</v>
      </c>
      <c r="I17" s="76" t="s">
        <v>42</v>
      </c>
      <c r="J17" s="76">
        <v>950</v>
      </c>
      <c r="K17"/>
      <c r="L17"/>
      <c r="O17"/>
      <c r="P17"/>
      <c r="Q17"/>
      <c r="R17"/>
      <c r="S17"/>
      <c r="T17"/>
      <c r="U17"/>
    </row>
    <row r="18" spans="1:21" x14ac:dyDescent="0.2">
      <c r="B18" s="215">
        <v>800333524</v>
      </c>
      <c r="C18" s="216">
        <v>44361</v>
      </c>
      <c r="D18" s="310" t="s">
        <v>32</v>
      </c>
      <c r="E18" s="310">
        <v>1050</v>
      </c>
      <c r="F18" s="337" t="s">
        <v>266</v>
      </c>
      <c r="I18" s="76" t="s">
        <v>24</v>
      </c>
      <c r="J18" s="76">
        <v>15175</v>
      </c>
      <c r="K18"/>
      <c r="L18"/>
      <c r="O18"/>
      <c r="P18"/>
      <c r="Q18"/>
      <c r="R18"/>
      <c r="S18"/>
      <c r="T18"/>
      <c r="U18"/>
    </row>
    <row r="19" spans="1:21" x14ac:dyDescent="0.2">
      <c r="B19" s="215">
        <v>800333524</v>
      </c>
      <c r="C19" s="216">
        <v>44361</v>
      </c>
      <c r="D19" s="310" t="s">
        <v>35</v>
      </c>
      <c r="E19" s="310">
        <v>380</v>
      </c>
      <c r="F19" s="337" t="s">
        <v>266</v>
      </c>
      <c r="I19"/>
      <c r="J19"/>
      <c r="K19"/>
      <c r="L19"/>
      <c r="O19"/>
      <c r="P19"/>
      <c r="Q19"/>
      <c r="R19"/>
      <c r="S19"/>
      <c r="T19"/>
      <c r="U19"/>
    </row>
    <row r="20" spans="1:21" x14ac:dyDescent="0.2">
      <c r="B20" s="210">
        <v>80034004</v>
      </c>
      <c r="C20" s="211">
        <v>44369</v>
      </c>
      <c r="D20" s="302" t="s">
        <v>29</v>
      </c>
      <c r="E20" s="302">
        <v>300</v>
      </c>
      <c r="F20" s="211" t="s">
        <v>268</v>
      </c>
      <c r="I20"/>
      <c r="J20"/>
      <c r="K20"/>
      <c r="L20"/>
      <c r="O20"/>
      <c r="P20"/>
      <c r="Q20"/>
      <c r="R20"/>
      <c r="S20"/>
      <c r="T20"/>
      <c r="U20"/>
    </row>
    <row r="21" spans="1:21" x14ac:dyDescent="0.2">
      <c r="B21" s="210">
        <v>80034004</v>
      </c>
      <c r="C21" s="211">
        <v>44369</v>
      </c>
      <c r="D21" s="302" t="s">
        <v>42</v>
      </c>
      <c r="E21" s="302">
        <v>450</v>
      </c>
      <c r="F21" s="211" t="s">
        <v>268</v>
      </c>
      <c r="I21"/>
      <c r="J21"/>
      <c r="K21"/>
      <c r="L21"/>
      <c r="O21"/>
      <c r="P21"/>
      <c r="Q21"/>
      <c r="R21"/>
      <c r="S21"/>
      <c r="T21"/>
      <c r="U21"/>
    </row>
    <row r="22" spans="1:21" x14ac:dyDescent="0.2">
      <c r="B22" s="210">
        <v>80034004</v>
      </c>
      <c r="C22" s="211">
        <v>44369</v>
      </c>
      <c r="D22" s="302" t="s">
        <v>37</v>
      </c>
      <c r="E22" s="302">
        <v>645</v>
      </c>
      <c r="F22" s="211" t="s">
        <v>268</v>
      </c>
      <c r="H22" s="208"/>
      <c r="I22"/>
      <c r="J22"/>
    </row>
    <row r="23" spans="1:21" x14ac:dyDescent="0.2">
      <c r="B23" s="210">
        <v>80034004</v>
      </c>
      <c r="C23" s="211">
        <v>44369</v>
      </c>
      <c r="D23" s="302" t="s">
        <v>38</v>
      </c>
      <c r="E23" s="302">
        <v>1000</v>
      </c>
      <c r="F23" s="211" t="s">
        <v>268</v>
      </c>
      <c r="I23"/>
      <c r="J23"/>
    </row>
    <row r="24" spans="1:21" x14ac:dyDescent="0.2">
      <c r="B24" s="210">
        <v>80034004</v>
      </c>
      <c r="C24" s="211">
        <v>44369</v>
      </c>
      <c r="D24" s="302" t="s">
        <v>33</v>
      </c>
      <c r="E24" s="302">
        <v>800</v>
      </c>
      <c r="F24" s="211" t="s">
        <v>268</v>
      </c>
      <c r="I24"/>
    </row>
    <row r="25" spans="1:21" x14ac:dyDescent="0.2">
      <c r="B25" s="210">
        <v>80034004</v>
      </c>
      <c r="C25" s="211">
        <v>44369</v>
      </c>
      <c r="D25" s="302" t="s">
        <v>39</v>
      </c>
      <c r="E25" s="302">
        <v>1000</v>
      </c>
      <c r="F25" s="211" t="s">
        <v>268</v>
      </c>
      <c r="I25"/>
    </row>
    <row r="26" spans="1:21" x14ac:dyDescent="0.2">
      <c r="B26" s="210">
        <v>80034004</v>
      </c>
      <c r="C26" s="211">
        <v>44369</v>
      </c>
      <c r="D26" s="302" t="s">
        <v>166</v>
      </c>
      <c r="E26" s="302">
        <v>170</v>
      </c>
      <c r="F26" s="211" t="s">
        <v>268</v>
      </c>
      <c r="I26"/>
    </row>
    <row r="27" spans="1:21" x14ac:dyDescent="0.2">
      <c r="B27" s="210">
        <v>80034004</v>
      </c>
      <c r="C27" s="211">
        <v>44369</v>
      </c>
      <c r="D27" s="302" t="s">
        <v>31</v>
      </c>
      <c r="E27" s="302">
        <v>350</v>
      </c>
      <c r="F27" s="211" t="s">
        <v>268</v>
      </c>
      <c r="I27"/>
    </row>
    <row r="28" spans="1:21" x14ac:dyDescent="0.2">
      <c r="B28" s="210">
        <v>80034004</v>
      </c>
      <c r="C28" s="211">
        <v>44369</v>
      </c>
      <c r="D28" s="302" t="s">
        <v>35</v>
      </c>
      <c r="E28" s="302">
        <v>320</v>
      </c>
      <c r="F28" s="211" t="s">
        <v>268</v>
      </c>
      <c r="I28"/>
    </row>
    <row r="29" spans="1:21" x14ac:dyDescent="0.2">
      <c r="B29" s="302"/>
      <c r="C29" s="211"/>
      <c r="D29" s="302"/>
      <c r="E29" s="302"/>
      <c r="F29" s="211"/>
      <c r="I29"/>
    </row>
    <row r="30" spans="1:21" x14ac:dyDescent="0.2">
      <c r="B30" s="302"/>
      <c r="C30" s="211"/>
      <c r="D30" s="302"/>
      <c r="E30" s="302"/>
      <c r="F30" s="211"/>
      <c r="I30"/>
      <c r="M30" s="200"/>
      <c r="N30" s="200"/>
    </row>
    <row r="31" spans="1:21" x14ac:dyDescent="0.2">
      <c r="B31" s="210"/>
      <c r="C31" s="211"/>
      <c r="D31" s="302"/>
      <c r="E31" s="302"/>
      <c r="F31" s="211"/>
      <c r="I31"/>
    </row>
    <row r="32" spans="1:21" s="200" customFormat="1" x14ac:dyDescent="0.2">
      <c r="A32" s="199"/>
      <c r="B32" s="210"/>
      <c r="C32" s="211"/>
      <c r="D32" s="302"/>
      <c r="E32" s="302"/>
      <c r="F32" s="302"/>
      <c r="G32" s="199"/>
      <c r="H32" s="199"/>
      <c r="I32"/>
      <c r="K32" s="199"/>
    </row>
    <row r="33" spans="1:14" x14ac:dyDescent="0.2">
      <c r="B33" s="210"/>
      <c r="C33" s="211"/>
      <c r="D33" s="302"/>
      <c r="E33" s="302"/>
      <c r="F33" s="302"/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302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302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210"/>
      <c r="E36" s="210"/>
      <c r="F36" s="302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210"/>
      <c r="E37" s="210"/>
      <c r="F37" s="302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dataValidations count="5">
    <dataValidation type="list" allowBlank="1" showInputMessage="1" showErrorMessage="1" sqref="D40" xr:uid="{00000000-0002-0000-3400-000000000000}">
      <formula1>$B$47:$B$78</formula1>
    </dataValidation>
    <dataValidation type="list" allowBlank="1" showInputMessage="1" showErrorMessage="1" sqref="D49" xr:uid="{00000000-0002-0000-3400-000001000000}">
      <formula1>$B$49:$B$68</formula1>
    </dataValidation>
    <dataValidation type="list" allowBlank="1" showInputMessage="1" showErrorMessage="1" sqref="D45:D48" xr:uid="{00000000-0002-0000-3400-000002000000}">
      <formula1>$B$49:$B$74</formula1>
    </dataValidation>
    <dataValidation type="list" allowBlank="1" showInputMessage="1" showErrorMessage="1" sqref="D32:D34 D4:D30" xr:uid="{00000000-0002-0000-3400-000003000000}">
      <formula1>$B$47:$B$73</formula1>
    </dataValidation>
    <dataValidation type="list" allowBlank="1" showInputMessage="1" showErrorMessage="1" sqref="D31 D35:D39 D41:D44" xr:uid="{00000000-0002-0000-3400-000004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 filterMode="1">
    <tabColor rgb="FFFFC000"/>
    <pageSetUpPr fitToPage="1"/>
  </sheetPr>
  <dimension ref="A2:R103"/>
  <sheetViews>
    <sheetView showGridLines="0" topLeftCell="A20" zoomScale="80" zoomScaleNormal="80" workbookViewId="0">
      <selection activeCell="G40" sqref="G40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17.140625" style="199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270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71">
        <v>1</v>
      </c>
      <c r="C8" s="273" t="s">
        <v>46</v>
      </c>
      <c r="D8" s="288">
        <f>VLOOKUP(C8,$A$78:$B$97,2,FALSE)</f>
        <v>2.76</v>
      </c>
      <c r="E8" s="273">
        <f>IFERROR(VLOOKUP(A8,'Control-UTE julio 2021'!$I$7:$J$21,2,FALSE),0)</f>
        <v>600</v>
      </c>
      <c r="F8" s="271" t="s">
        <v>12</v>
      </c>
      <c r="G8" s="141">
        <f t="shared" ref="G8:G32" si="0">+D8*E8</f>
        <v>1655.9999999999998</v>
      </c>
      <c r="J8" s="290"/>
      <c r="L8" s="142" t="s">
        <v>224</v>
      </c>
      <c r="M8" s="299">
        <f t="shared" ref="M8:M15" si="1">E8</f>
        <v>600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0.100000000000001" hidden="1" customHeight="1" x14ac:dyDescent="0.2">
      <c r="A9" s="294" t="s">
        <v>30</v>
      </c>
      <c r="B9" s="271">
        <v>2</v>
      </c>
      <c r="C9" s="273" t="s">
        <v>47</v>
      </c>
      <c r="D9" s="291">
        <f t="shared" ref="D9:D33" si="2">VLOOKUP(C9,$A$78:$B$108,2,FALSE)</f>
        <v>2</v>
      </c>
      <c r="E9" s="273">
        <f>IFERROR(VLOOKUP(A9,'Control-UTE julio 2021'!$I$7:$J$21,2,FALSE),0)</f>
        <v>0</v>
      </c>
      <c r="F9" s="273" t="s">
        <v>12</v>
      </c>
      <c r="G9" s="145">
        <f t="shared" si="0"/>
        <v>0</v>
      </c>
      <c r="I9" s="63"/>
      <c r="J9" s="63"/>
      <c r="L9" s="301">
        <v>50001241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71">
        <v>3</v>
      </c>
      <c r="C10" s="273" t="s">
        <v>49</v>
      </c>
      <c r="D10" s="291">
        <f t="shared" si="2"/>
        <v>3.23</v>
      </c>
      <c r="E10" s="273">
        <f>IFERROR(VLOOKUP(A10,'Control-UTE julio 2021'!$I$7:$J$21,2,FALSE),0)</f>
        <v>790</v>
      </c>
      <c r="F10" s="273" t="s">
        <v>12</v>
      </c>
      <c r="G10" s="145">
        <f t="shared" si="0"/>
        <v>2551.6999999999998</v>
      </c>
      <c r="I10" s="63"/>
      <c r="J10" s="63"/>
      <c r="K10"/>
      <c r="L10" s="237" t="s">
        <v>225</v>
      </c>
      <c r="M10" s="299">
        <f t="shared" si="1"/>
        <v>790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71">
        <v>4</v>
      </c>
      <c r="C11" s="273" t="s">
        <v>48</v>
      </c>
      <c r="D11" s="291">
        <f t="shared" si="2"/>
        <v>1.84</v>
      </c>
      <c r="E11" s="273">
        <f>IFERROR(VLOOKUP(A11,'Control-UTE julio 2021'!$I$7:$J$21,2,FALSE),0)</f>
        <v>700</v>
      </c>
      <c r="F11" s="273" t="s">
        <v>12</v>
      </c>
      <c r="G11" s="146">
        <f t="shared" si="0"/>
        <v>1288</v>
      </c>
      <c r="I11" s="63"/>
      <c r="J11" s="63"/>
      <c r="K11"/>
      <c r="L11" s="237" t="s">
        <v>226</v>
      </c>
      <c r="M11" s="299">
        <f t="shared" si="1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71">
        <v>5</v>
      </c>
      <c r="C12" s="273" t="s">
        <v>50</v>
      </c>
      <c r="D12" s="291">
        <f t="shared" si="2"/>
        <v>3.18</v>
      </c>
      <c r="E12" s="273">
        <f>IFERROR(VLOOKUP(A12,'Control-UTE julio 2021'!$I$7:$J$21,2,FALSE),0)</f>
        <v>1055</v>
      </c>
      <c r="F12" s="273" t="s">
        <v>12</v>
      </c>
      <c r="G12" s="146">
        <f t="shared" si="0"/>
        <v>3354.9</v>
      </c>
      <c r="I12" s="63"/>
      <c r="J12" s="63"/>
      <c r="K12"/>
      <c r="L12" s="237" t="s">
        <v>227</v>
      </c>
      <c r="M12" s="299">
        <f t="shared" si="1"/>
        <v>1055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71">
        <v>6</v>
      </c>
      <c r="C13" s="273" t="s">
        <v>51</v>
      </c>
      <c r="D13" s="291">
        <f t="shared" si="2"/>
        <v>2.38</v>
      </c>
      <c r="E13" s="273">
        <f>IFERROR(VLOOKUP(A13,'Control-UTE julio 2021'!$I$7:$J$21,2,FALSE),0)</f>
        <v>2870</v>
      </c>
      <c r="F13" s="273" t="s">
        <v>12</v>
      </c>
      <c r="G13" s="146">
        <f t="shared" si="0"/>
        <v>6830.5999999999995</v>
      </c>
      <c r="I13" s="63"/>
      <c r="J13" s="63"/>
      <c r="K13"/>
      <c r="L13" s="237" t="s">
        <v>228</v>
      </c>
      <c r="M13" s="299">
        <f t="shared" si="1"/>
        <v>2870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0.100000000000001" hidden="1" customHeight="1" x14ac:dyDescent="0.2">
      <c r="A14" s="294" t="s">
        <v>34</v>
      </c>
      <c r="B14" s="271">
        <v>7</v>
      </c>
      <c r="C14" s="273" t="s">
        <v>52</v>
      </c>
      <c r="D14" s="291">
        <f t="shared" si="2"/>
        <v>5.45</v>
      </c>
      <c r="E14" s="273">
        <f>IFERROR(VLOOKUP(A14,'Control-UTE julio 2021'!$I$7:$J$21,2,FALSE),0)</f>
        <v>0</v>
      </c>
      <c r="F14" s="273" t="s">
        <v>12</v>
      </c>
      <c r="G14" s="146">
        <f t="shared" si="0"/>
        <v>0</v>
      </c>
      <c r="I14" s="63"/>
      <c r="J14" s="63"/>
      <c r="K14"/>
      <c r="L14" s="237">
        <v>50003460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71">
        <v>8</v>
      </c>
      <c r="C15" s="273" t="s">
        <v>53</v>
      </c>
      <c r="D15" s="291">
        <f t="shared" si="2"/>
        <v>5.98</v>
      </c>
      <c r="E15" s="273">
        <f>IFERROR(VLOOKUP(A15,'Control-UTE julio 2021'!$I$7:$J$21,2,FALSE),0)</f>
        <v>1440</v>
      </c>
      <c r="F15" s="272" t="s">
        <v>12</v>
      </c>
      <c r="G15" s="146">
        <f t="shared" si="0"/>
        <v>8611.2000000000007</v>
      </c>
      <c r="I15" s="63"/>
      <c r="J15" s="63"/>
      <c r="K15"/>
      <c r="L15" s="237" t="s">
        <v>229</v>
      </c>
      <c r="M15" s="299">
        <f t="shared" si="1"/>
        <v>1440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0.100000000000001" hidden="1" customHeight="1" x14ac:dyDescent="0.2">
      <c r="A16" s="294" t="s">
        <v>70</v>
      </c>
      <c r="B16" s="271">
        <v>9</v>
      </c>
      <c r="C16" s="273" t="s">
        <v>73</v>
      </c>
      <c r="D16" s="291">
        <f t="shared" si="2"/>
        <v>2.2000000000000002</v>
      </c>
      <c r="E16" s="273">
        <f>IFERROR(VLOOKUP(A16,'Control-UTE julio 2021'!$I$7:$J$21,2,FALSE),0)</f>
        <v>0</v>
      </c>
      <c r="F16" s="272" t="s">
        <v>12</v>
      </c>
      <c r="G16" s="146">
        <f t="shared" si="0"/>
        <v>0</v>
      </c>
      <c r="I16" s="63"/>
      <c r="J16" s="63"/>
      <c r="K16"/>
      <c r="L16" s="142" t="s">
        <v>246</v>
      </c>
      <c r="M16" s="299">
        <f>E16/200</f>
        <v>0</v>
      </c>
      <c r="N16" s="299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0.100000000000001" hidden="1" customHeight="1" x14ac:dyDescent="0.2">
      <c r="A17" s="294" t="s">
        <v>36</v>
      </c>
      <c r="B17" s="271">
        <v>9</v>
      </c>
      <c r="C17" s="273" t="s">
        <v>54</v>
      </c>
      <c r="D17" s="291">
        <f t="shared" si="2"/>
        <v>4.7</v>
      </c>
      <c r="E17" s="273">
        <f>IFERROR(VLOOKUP(A17,'Control-UTE julio 2021'!$I$7:$J$21,2,FALSE),0)</f>
        <v>0</v>
      </c>
      <c r="F17" s="272" t="s">
        <v>12</v>
      </c>
      <c r="G17" s="146">
        <f t="shared" si="0"/>
        <v>0</v>
      </c>
      <c r="I17" s="63"/>
      <c r="J17" s="63"/>
      <c r="K17"/>
      <c r="L17" s="299">
        <v>50003889</v>
      </c>
      <c r="M17" s="299">
        <f t="shared" ref="M17:M29" si="3">E17</f>
        <v>0</v>
      </c>
      <c r="N17" s="299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37</v>
      </c>
      <c r="B18" s="271">
        <v>10</v>
      </c>
      <c r="C18" s="273" t="s">
        <v>55</v>
      </c>
      <c r="D18" s="291">
        <f t="shared" si="2"/>
        <v>2.15</v>
      </c>
      <c r="E18" s="273">
        <f>IFERROR(VLOOKUP(A18,'Control-UTE julio 2021'!$I$7:$J$21,2,FALSE),0)</f>
        <v>2255</v>
      </c>
      <c r="F18" s="272" t="s">
        <v>12</v>
      </c>
      <c r="G18" s="146">
        <f t="shared" si="0"/>
        <v>4848.25</v>
      </c>
      <c r="I18" s="63"/>
      <c r="J18" s="63"/>
      <c r="K18"/>
      <c r="L18" s="237" t="s">
        <v>230</v>
      </c>
      <c r="M18" s="299">
        <f t="shared" si="3"/>
        <v>2255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38</v>
      </c>
      <c r="B19" s="271">
        <v>11</v>
      </c>
      <c r="C19" s="273" t="s">
        <v>56</v>
      </c>
      <c r="D19" s="291">
        <f t="shared" si="2"/>
        <v>2.41</v>
      </c>
      <c r="E19" s="273">
        <f>IFERROR(VLOOKUP(A19,'Control-UTE julio 2021'!$I$7:$J$21,2,FALSE),0)</f>
        <v>2420</v>
      </c>
      <c r="F19" s="272" t="s">
        <v>12</v>
      </c>
      <c r="G19" s="146">
        <f t="shared" si="0"/>
        <v>5832.2000000000007</v>
      </c>
      <c r="I19" s="63"/>
      <c r="J19" s="63"/>
      <c r="K19"/>
      <c r="L19" s="237" t="s">
        <v>231</v>
      </c>
      <c r="M19" s="299">
        <f t="shared" si="3"/>
        <v>2420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39</v>
      </c>
      <c r="B20" s="271">
        <v>12</v>
      </c>
      <c r="C20" s="273" t="s">
        <v>57</v>
      </c>
      <c r="D20" s="291">
        <f t="shared" si="2"/>
        <v>2.83</v>
      </c>
      <c r="E20" s="273">
        <f>IFERROR(VLOOKUP(A20,'Control-UTE julio 2021'!$I$7:$J$21,2,FALSE),0)</f>
        <v>1690</v>
      </c>
      <c r="F20" s="272" t="s">
        <v>12</v>
      </c>
      <c r="G20" s="146">
        <f t="shared" si="0"/>
        <v>4782.7</v>
      </c>
      <c r="I20" s="63"/>
      <c r="J20" s="332"/>
      <c r="K20"/>
      <c r="L20" s="237" t="s">
        <v>232</v>
      </c>
      <c r="M20" s="299">
        <f t="shared" si="3"/>
        <v>1690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0.100000000000001" hidden="1" customHeight="1" x14ac:dyDescent="0.2">
      <c r="A21" s="294" t="s">
        <v>78</v>
      </c>
      <c r="B21" s="271">
        <v>13</v>
      </c>
      <c r="C21" s="273" t="s">
        <v>77</v>
      </c>
      <c r="D21" s="291">
        <f t="shared" si="2"/>
        <v>6.49</v>
      </c>
      <c r="E21" s="273">
        <f>IFERROR(VLOOKUP(A21,'Control-UTE julio 2021'!$I$7:$J$21,2,FALSE),0)</f>
        <v>0</v>
      </c>
      <c r="F21" s="272" t="s">
        <v>12</v>
      </c>
      <c r="G21" s="146">
        <f t="shared" si="0"/>
        <v>0</v>
      </c>
      <c r="I21" s="63"/>
      <c r="J21" s="63"/>
      <c r="K21"/>
      <c r="L21" s="301">
        <v>50004212</v>
      </c>
      <c r="M21" s="299">
        <f t="shared" si="3"/>
        <v>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0.100000000000001" hidden="1" customHeight="1" x14ac:dyDescent="0.2">
      <c r="A22" s="294" t="s">
        <v>40</v>
      </c>
      <c r="B22" s="271">
        <v>14</v>
      </c>
      <c r="C22" s="273" t="s">
        <v>58</v>
      </c>
      <c r="D22" s="291">
        <f t="shared" si="2"/>
        <v>3.46</v>
      </c>
      <c r="E22" s="273">
        <f>IFERROR(VLOOKUP(A22,'Control-UTE julio 2021'!$I$7:$J$21,2,FALSE),0)</f>
        <v>0</v>
      </c>
      <c r="F22" s="272" t="s">
        <v>12</v>
      </c>
      <c r="G22" s="146">
        <f t="shared" si="0"/>
        <v>0</v>
      </c>
      <c r="I22" s="63"/>
      <c r="J22" s="63"/>
      <c r="K22"/>
      <c r="L22" s="299">
        <v>50004370</v>
      </c>
      <c r="M22" s="299">
        <f t="shared" si="3"/>
        <v>0</v>
      </c>
      <c r="N22" s="237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0.100000000000001" customHeight="1" x14ac:dyDescent="0.2">
      <c r="A23" s="294" t="s">
        <v>41</v>
      </c>
      <c r="B23" s="271">
        <v>15</v>
      </c>
      <c r="C23" s="273" t="s">
        <v>59</v>
      </c>
      <c r="D23" s="291">
        <f t="shared" si="2"/>
        <v>2.15</v>
      </c>
      <c r="E23" s="273">
        <f>IFERROR(VLOOKUP(A23,'Control-UTE julio 2021'!$I$7:$J$21,2,FALSE),0)</f>
        <v>200</v>
      </c>
      <c r="F23" s="272" t="s">
        <v>12</v>
      </c>
      <c r="G23" s="146">
        <f t="shared" si="0"/>
        <v>430</v>
      </c>
      <c r="I23" s="63"/>
      <c r="J23" s="63"/>
      <c r="K23"/>
      <c r="L23" s="301" t="s">
        <v>239</v>
      </c>
      <c r="M23" s="299">
        <f t="shared" si="3"/>
        <v>200</v>
      </c>
      <c r="N23" s="237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42</v>
      </c>
      <c r="B24" s="271">
        <v>16</v>
      </c>
      <c r="C24" s="273" t="s">
        <v>60</v>
      </c>
      <c r="D24" s="291">
        <f t="shared" si="2"/>
        <v>4.3899999999999997</v>
      </c>
      <c r="E24" s="273">
        <f>IFERROR(VLOOKUP(A24,'Control-UTE julio 2021'!$I$7:$J$21,2,FALSE),0)</f>
        <v>980</v>
      </c>
      <c r="F24" s="272" t="s">
        <v>12</v>
      </c>
      <c r="G24" s="146">
        <f t="shared" si="0"/>
        <v>4302.2</v>
      </c>
      <c r="I24" s="63"/>
      <c r="J24" s="63"/>
      <c r="K24"/>
      <c r="L24" s="237" t="s">
        <v>233</v>
      </c>
      <c r="M24" s="299">
        <f t="shared" si="3"/>
        <v>980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customHeight="1" x14ac:dyDescent="0.2">
      <c r="A25" s="294" t="s">
        <v>43</v>
      </c>
      <c r="B25" s="271">
        <v>17</v>
      </c>
      <c r="C25" s="273" t="s">
        <v>61</v>
      </c>
      <c r="D25" s="291">
        <f t="shared" si="2"/>
        <v>3.9</v>
      </c>
      <c r="E25" s="273">
        <f>IFERROR(VLOOKUP(A25,'Control-UTE julio 2021'!$I$7:$J$21,2,FALSE),0)</f>
        <v>300</v>
      </c>
      <c r="F25" s="272" t="s">
        <v>12</v>
      </c>
      <c r="G25" s="146">
        <f t="shared" si="0"/>
        <v>1170</v>
      </c>
      <c r="I25" s="333"/>
      <c r="J25"/>
      <c r="K25"/>
      <c r="L25" s="237" t="s">
        <v>255</v>
      </c>
      <c r="M25" s="299">
        <f t="shared" si="3"/>
        <v>300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0.100000000000001" hidden="1" customHeight="1" x14ac:dyDescent="0.2">
      <c r="A26" s="294" t="s">
        <v>44</v>
      </c>
      <c r="B26" s="271">
        <v>18</v>
      </c>
      <c r="C26" s="273" t="s">
        <v>62</v>
      </c>
      <c r="D26" s="291">
        <f t="shared" si="2"/>
        <v>1.18</v>
      </c>
      <c r="E26" s="273">
        <f>IFERROR(VLOOKUP(A26,'Control-UTE julio 2021'!$I$7:$J$21,2,FALSE),0)</f>
        <v>0</v>
      </c>
      <c r="F26" s="272" t="s">
        <v>12</v>
      </c>
      <c r="G26" s="146">
        <f t="shared" si="0"/>
        <v>0</v>
      </c>
      <c r="L26" s="237">
        <v>50006661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0.100000000000001" customHeight="1" x14ac:dyDescent="0.2">
      <c r="A27" s="294" t="s">
        <v>71</v>
      </c>
      <c r="B27" s="271">
        <v>19</v>
      </c>
      <c r="C27" s="268" t="s">
        <v>72</v>
      </c>
      <c r="D27" s="291">
        <f t="shared" si="2"/>
        <v>4.5</v>
      </c>
      <c r="E27" s="273">
        <f>IFERROR(VLOOKUP(A27,'Control-UTE julio 2021'!$I$7:$J$21,2,FALSE),0)</f>
        <v>300</v>
      </c>
      <c r="F27" s="267" t="s">
        <v>12</v>
      </c>
      <c r="G27" s="153">
        <f t="shared" si="0"/>
        <v>1350</v>
      </c>
      <c r="L27" s="299" t="s">
        <v>275</v>
      </c>
      <c r="M27" s="299">
        <f t="shared" si="3"/>
        <v>300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0.100000000000001" hidden="1" customHeight="1" x14ac:dyDescent="0.2">
      <c r="A28" s="294" t="s">
        <v>90</v>
      </c>
      <c r="B28" s="205">
        <v>20</v>
      </c>
      <c r="C28" s="305" t="s">
        <v>101</v>
      </c>
      <c r="D28" s="306">
        <f t="shared" si="2"/>
        <v>4.4000000000000004</v>
      </c>
      <c r="E28" s="273">
        <f>IFERROR(VLOOKUP(A28,'Control-UTE julio 2021'!$I$7:$J$21,2,FALSE),0)</f>
        <v>0</v>
      </c>
      <c r="F28" s="307" t="s">
        <v>12</v>
      </c>
      <c r="G28" s="308">
        <f t="shared" si="0"/>
        <v>0</v>
      </c>
      <c r="L28" s="237">
        <v>50003895</v>
      </c>
      <c r="M28" s="299">
        <f t="shared" si="3"/>
        <v>0</v>
      </c>
      <c r="N28" s="237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hidden="1" customHeight="1" x14ac:dyDescent="0.2">
      <c r="A29" s="294" t="s">
        <v>149</v>
      </c>
      <c r="B29" s="205">
        <v>21</v>
      </c>
      <c r="C29" s="305" t="s">
        <v>152</v>
      </c>
      <c r="D29" s="306">
        <f t="shared" si="2"/>
        <v>5.53</v>
      </c>
      <c r="E29" s="273">
        <f>IFERROR(VLOOKUP(A29,'Control-UTE julio 2021'!$I$7:$J$21,2,FALSE),0)</f>
        <v>0</v>
      </c>
      <c r="F29" s="307" t="s">
        <v>12</v>
      </c>
      <c r="G29" s="308">
        <f t="shared" si="0"/>
        <v>0</v>
      </c>
      <c r="L29" s="199" t="s">
        <v>234</v>
      </c>
      <c r="M29" s="299">
        <f t="shared" si="3"/>
        <v>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214</v>
      </c>
      <c r="B30" s="205">
        <v>22</v>
      </c>
      <c r="C30" s="305" t="s">
        <v>217</v>
      </c>
      <c r="D30" s="306">
        <f t="shared" si="2"/>
        <v>4.8899999999999997</v>
      </c>
      <c r="E30" s="273">
        <f>IFERROR(VLOOKUP(A30,'Control-UTE julio 2021'!$I$7:$J$21,2,FALSE),0)</f>
        <v>200</v>
      </c>
      <c r="F30" s="307" t="s">
        <v>12</v>
      </c>
      <c r="G30" s="308">
        <f t="shared" si="0"/>
        <v>977.99999999999989</v>
      </c>
      <c r="L30" s="199" t="s">
        <v>269</v>
      </c>
      <c r="M30" s="299">
        <f>E30</f>
        <v>200</v>
      </c>
      <c r="N30" s="324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22</v>
      </c>
      <c r="C31" s="305" t="s">
        <v>209</v>
      </c>
      <c r="D31" s="306">
        <f t="shared" si="2"/>
        <v>4.45</v>
      </c>
      <c r="E31" s="273">
        <f>IFERROR(VLOOKUP(A31,'Control-UTE julio 2021'!$I$7:$J$21,2,FALSE),0)</f>
        <v>0</v>
      </c>
      <c r="F31" s="307" t="s">
        <v>12</v>
      </c>
      <c r="G31" s="308">
        <f t="shared" si="0"/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/>
      <c r="B32" s="205">
        <v>22</v>
      </c>
      <c r="C32" s="305" t="s">
        <v>248</v>
      </c>
      <c r="D32" s="306">
        <f t="shared" si="2"/>
        <v>2850</v>
      </c>
      <c r="E32" s="273">
        <v>0.2</v>
      </c>
      <c r="F32" s="307" t="s">
        <v>155</v>
      </c>
      <c r="G32" s="308">
        <f t="shared" si="0"/>
        <v>570</v>
      </c>
      <c r="L32" s="199" t="s">
        <v>248</v>
      </c>
      <c r="M32" s="299">
        <f>E32</f>
        <v>0.2</v>
      </c>
      <c r="N32" s="324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166</v>
      </c>
      <c r="B33" s="205">
        <v>23</v>
      </c>
      <c r="C33" s="264" t="s">
        <v>167</v>
      </c>
      <c r="D33" s="315">
        <f t="shared" si="2"/>
        <v>6.26</v>
      </c>
      <c r="E33" s="320">
        <f>IFERROR(VLOOKUP(A33,'Control-UTE julio 2021'!$I$7:$J$21,2,FALSE),0)</f>
        <v>330</v>
      </c>
      <c r="F33" s="263" t="s">
        <v>12</v>
      </c>
      <c r="G33" s="157">
        <f>+D33*E33</f>
        <v>2065.7999999999997</v>
      </c>
      <c r="L33" s="199" t="s">
        <v>235</v>
      </c>
      <c r="M33" s="299">
        <f>E33</f>
        <v>330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50621.55</v>
      </c>
      <c r="I34" s="321">
        <f>G34*0.97</f>
        <v>49102.9035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Julio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517318.16</v>
      </c>
      <c r="E37" s="167">
        <v>1</v>
      </c>
      <c r="F37" s="205" t="s">
        <v>10</v>
      </c>
      <c r="G37" s="339">
        <f>D37*E37</f>
        <v>517318.16</v>
      </c>
      <c r="I37" s="321">
        <f>G37*0.97</f>
        <v>501798.61519999994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52563.55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517318.16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50986.643499999998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501798.61519999994</v>
      </c>
      <c r="I42" s="199">
        <f>95.53</f>
        <v>95.53</v>
      </c>
      <c r="J42" s="199">
        <f>G42/I42+G41</f>
        <v>56239.4291715168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5000000}">
    <filterColumn colId="4">
      <filters blank="1">
        <filter val="0,2"/>
        <filter val="1055"/>
        <filter val="1440"/>
        <filter val="1690"/>
        <filter val="200"/>
        <filter val="2255"/>
        <filter val="2420"/>
        <filter val="2870"/>
        <filter val="300"/>
        <filter val="330"/>
        <filter val="600"/>
        <filter val="700"/>
        <filter val="790"/>
        <filter val="98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6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>
    <pageSetUpPr fitToPage="1"/>
  </sheetPr>
  <dimension ref="A1:V79"/>
  <sheetViews>
    <sheetView topLeftCell="A3" zoomScale="98" zoomScaleNormal="98" workbookViewId="0">
      <selection activeCell="P13" sqref="P13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2" width="4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V3" s="199">
        <f>+Y2</f>
        <v>0</v>
      </c>
    </row>
    <row r="4" spans="2:22" x14ac:dyDescent="0.2">
      <c r="B4" s="342">
        <v>80035180</v>
      </c>
      <c r="C4" s="343">
        <v>44385</v>
      </c>
      <c r="D4" s="342" t="s">
        <v>39</v>
      </c>
      <c r="E4" s="342">
        <v>165</v>
      </c>
      <c r="F4" s="342" t="s">
        <v>271</v>
      </c>
      <c r="G4" s="200"/>
      <c r="H4" s="200"/>
    </row>
    <row r="5" spans="2:22" x14ac:dyDescent="0.2">
      <c r="B5" s="342">
        <v>80035180</v>
      </c>
      <c r="C5" s="343">
        <v>44385</v>
      </c>
      <c r="D5" s="342" t="s">
        <v>37</v>
      </c>
      <c r="E5" s="342">
        <v>140</v>
      </c>
      <c r="F5" s="342" t="s">
        <v>271</v>
      </c>
      <c r="G5" s="200"/>
      <c r="H5" s="200"/>
    </row>
    <row r="6" spans="2:22" x14ac:dyDescent="0.2">
      <c r="B6" s="342">
        <v>80035180</v>
      </c>
      <c r="C6" s="343">
        <v>44385</v>
      </c>
      <c r="D6" s="342" t="s">
        <v>42</v>
      </c>
      <c r="E6" s="342">
        <v>500</v>
      </c>
      <c r="F6" s="342" t="s">
        <v>271</v>
      </c>
      <c r="G6" s="200"/>
      <c r="H6" s="200"/>
      <c r="I6" s="101" t="s">
        <v>23</v>
      </c>
      <c r="J6" s="76" t="s">
        <v>154</v>
      </c>
      <c r="K6"/>
      <c r="L6"/>
      <c r="M6" s="71"/>
      <c r="N6"/>
      <c r="O6"/>
      <c r="P6"/>
      <c r="Q6"/>
      <c r="R6"/>
      <c r="S6"/>
      <c r="T6"/>
      <c r="U6"/>
    </row>
    <row r="7" spans="2:22" x14ac:dyDescent="0.2">
      <c r="B7" s="342">
        <v>80035180</v>
      </c>
      <c r="C7" s="343">
        <v>44385</v>
      </c>
      <c r="D7" s="342" t="s">
        <v>35</v>
      </c>
      <c r="E7" s="342">
        <v>320</v>
      </c>
      <c r="F7" s="342" t="s">
        <v>271</v>
      </c>
      <c r="G7" s="200"/>
      <c r="H7" s="200"/>
      <c r="I7" s="76" t="s">
        <v>29</v>
      </c>
      <c r="J7" s="76">
        <v>600</v>
      </c>
      <c r="K7"/>
      <c r="L7"/>
      <c r="M7"/>
      <c r="N7"/>
      <c r="O7"/>
      <c r="P7"/>
      <c r="Q7"/>
      <c r="R7"/>
      <c r="S7"/>
      <c r="T7"/>
      <c r="U7"/>
    </row>
    <row r="8" spans="2:22" x14ac:dyDescent="0.2">
      <c r="B8" s="210">
        <v>80035204</v>
      </c>
      <c r="C8" s="211">
        <v>44385</v>
      </c>
      <c r="D8" s="210" t="s">
        <v>38</v>
      </c>
      <c r="E8" s="210">
        <v>1000</v>
      </c>
      <c r="F8" s="210" t="s">
        <v>272</v>
      </c>
      <c r="I8" s="76" t="s">
        <v>28</v>
      </c>
      <c r="J8" s="76">
        <v>790</v>
      </c>
      <c r="K8"/>
      <c r="L8"/>
      <c r="M8"/>
      <c r="N8"/>
      <c r="O8"/>
      <c r="P8"/>
      <c r="Q8"/>
      <c r="R8"/>
      <c r="S8"/>
      <c r="T8"/>
      <c r="U8"/>
    </row>
    <row r="9" spans="2:22" x14ac:dyDescent="0.2">
      <c r="B9" s="210">
        <v>80035204</v>
      </c>
      <c r="C9" s="211">
        <v>44385</v>
      </c>
      <c r="D9" s="210" t="s">
        <v>166</v>
      </c>
      <c r="E9" s="210">
        <v>160</v>
      </c>
      <c r="F9" s="210" t="s">
        <v>272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</row>
    <row r="10" spans="2:22" x14ac:dyDescent="0.2">
      <c r="B10" s="210">
        <v>80035204</v>
      </c>
      <c r="C10" s="211">
        <v>44385</v>
      </c>
      <c r="D10" s="210" t="s">
        <v>29</v>
      </c>
      <c r="E10" s="210">
        <v>370</v>
      </c>
      <c r="F10" s="210" t="s">
        <v>272</v>
      </c>
      <c r="I10" s="76" t="s">
        <v>32</v>
      </c>
      <c r="J10" s="76">
        <v>1055</v>
      </c>
      <c r="K10"/>
      <c r="L10"/>
      <c r="M10"/>
      <c r="N10"/>
      <c r="O10"/>
      <c r="P10"/>
      <c r="Q10"/>
      <c r="R10"/>
      <c r="S10"/>
      <c r="T10"/>
      <c r="U10"/>
    </row>
    <row r="11" spans="2:22" x14ac:dyDescent="0.2">
      <c r="B11" s="210">
        <v>80035204</v>
      </c>
      <c r="C11" s="211">
        <v>44385</v>
      </c>
      <c r="D11" s="210" t="s">
        <v>37</v>
      </c>
      <c r="E11" s="210">
        <v>155</v>
      </c>
      <c r="F11" s="210" t="s">
        <v>272</v>
      </c>
      <c r="H11" s="208"/>
      <c r="I11" s="76" t="s">
        <v>33</v>
      </c>
      <c r="J11" s="76">
        <v>2870</v>
      </c>
      <c r="K11"/>
      <c r="L11"/>
      <c r="M11"/>
      <c r="N11"/>
      <c r="O11"/>
      <c r="P11"/>
      <c r="Q11"/>
      <c r="R11"/>
      <c r="S11"/>
      <c r="T11"/>
      <c r="U11"/>
    </row>
    <row r="12" spans="2:22" x14ac:dyDescent="0.2">
      <c r="B12" s="210">
        <v>80035204</v>
      </c>
      <c r="C12" s="211">
        <v>44385</v>
      </c>
      <c r="D12" s="210" t="s">
        <v>35</v>
      </c>
      <c r="E12" s="210">
        <v>410</v>
      </c>
      <c r="F12" s="210" t="s">
        <v>272</v>
      </c>
      <c r="I12" s="76" t="s">
        <v>35</v>
      </c>
      <c r="J12" s="76">
        <v>1440</v>
      </c>
      <c r="K12"/>
      <c r="L12"/>
      <c r="M12"/>
      <c r="N12"/>
      <c r="O12"/>
      <c r="P12"/>
      <c r="Q12"/>
      <c r="R12"/>
      <c r="S12"/>
      <c r="T12"/>
      <c r="U12"/>
    </row>
    <row r="13" spans="2:22" x14ac:dyDescent="0.2">
      <c r="B13" s="210">
        <v>80035204</v>
      </c>
      <c r="C13" s="211">
        <v>44385</v>
      </c>
      <c r="D13" s="210" t="s">
        <v>31</v>
      </c>
      <c r="E13" s="210">
        <v>350</v>
      </c>
      <c r="F13" s="210" t="s">
        <v>272</v>
      </c>
      <c r="I13" s="76" t="s">
        <v>214</v>
      </c>
      <c r="J13" s="76">
        <v>200</v>
      </c>
      <c r="K13"/>
      <c r="L13"/>
      <c r="M13"/>
      <c r="N13"/>
      <c r="O13"/>
      <c r="P13"/>
      <c r="Q13"/>
      <c r="R13"/>
      <c r="S13"/>
      <c r="T13"/>
      <c r="U13"/>
    </row>
    <row r="14" spans="2:22" x14ac:dyDescent="0.2">
      <c r="B14" s="342">
        <v>80035625</v>
      </c>
      <c r="C14" s="343">
        <v>44396</v>
      </c>
      <c r="D14" s="342" t="s">
        <v>33</v>
      </c>
      <c r="E14" s="342">
        <v>2170</v>
      </c>
      <c r="F14" s="342" t="s">
        <v>273</v>
      </c>
      <c r="I14" s="76" t="s">
        <v>166</v>
      </c>
      <c r="J14" s="76">
        <v>330</v>
      </c>
      <c r="K14"/>
      <c r="L14"/>
      <c r="M14"/>
      <c r="N14"/>
      <c r="O14"/>
      <c r="P14"/>
      <c r="Q14"/>
      <c r="R14"/>
      <c r="S14"/>
      <c r="T14"/>
      <c r="U14"/>
    </row>
    <row r="15" spans="2:22" x14ac:dyDescent="0.2">
      <c r="B15" s="342">
        <v>80035625</v>
      </c>
      <c r="C15" s="343">
        <v>44396</v>
      </c>
      <c r="D15" s="342" t="s">
        <v>39</v>
      </c>
      <c r="E15" s="342">
        <v>1000</v>
      </c>
      <c r="F15" s="342" t="s">
        <v>273</v>
      </c>
      <c r="I15" s="76" t="s">
        <v>37</v>
      </c>
      <c r="J15" s="76">
        <v>2255</v>
      </c>
      <c r="K15"/>
      <c r="L15"/>
      <c r="M15"/>
      <c r="N15"/>
      <c r="O15"/>
      <c r="P15"/>
      <c r="Q15"/>
      <c r="R15"/>
      <c r="S15"/>
      <c r="T15"/>
      <c r="U15"/>
    </row>
    <row r="16" spans="2:22" x14ac:dyDescent="0.2">
      <c r="B16" s="342">
        <v>80035625</v>
      </c>
      <c r="C16" s="343">
        <v>44396</v>
      </c>
      <c r="D16" s="342" t="s">
        <v>35</v>
      </c>
      <c r="E16" s="342">
        <v>380</v>
      </c>
      <c r="F16" s="342" t="s">
        <v>273</v>
      </c>
      <c r="I16" s="76" t="s">
        <v>38</v>
      </c>
      <c r="J16" s="76">
        <v>2420</v>
      </c>
      <c r="K16"/>
      <c r="L16"/>
      <c r="M16"/>
      <c r="O16"/>
      <c r="P16"/>
      <c r="Q16"/>
      <c r="R16"/>
      <c r="S16"/>
      <c r="T16"/>
      <c r="U16"/>
    </row>
    <row r="17" spans="1:21" x14ac:dyDescent="0.2">
      <c r="B17" s="342">
        <v>80035625</v>
      </c>
      <c r="C17" s="343">
        <v>44396</v>
      </c>
      <c r="D17" s="342" t="s">
        <v>28</v>
      </c>
      <c r="E17" s="342">
        <v>400</v>
      </c>
      <c r="F17" s="342" t="s">
        <v>273</v>
      </c>
      <c r="I17" s="76" t="s">
        <v>39</v>
      </c>
      <c r="J17" s="76">
        <v>1690</v>
      </c>
      <c r="K17"/>
      <c r="L17"/>
      <c r="O17"/>
      <c r="P17"/>
      <c r="Q17"/>
      <c r="R17"/>
      <c r="S17"/>
      <c r="T17"/>
      <c r="U17"/>
    </row>
    <row r="18" spans="1:21" x14ac:dyDescent="0.2">
      <c r="B18" s="205">
        <v>80035629</v>
      </c>
      <c r="C18" s="207">
        <v>44396</v>
      </c>
      <c r="D18" s="341" t="s">
        <v>37</v>
      </c>
      <c r="E18" s="341">
        <v>1960</v>
      </c>
      <c r="F18" s="344" t="s">
        <v>274</v>
      </c>
      <c r="I18" s="76" t="s">
        <v>41</v>
      </c>
      <c r="J18" s="76">
        <v>200</v>
      </c>
      <c r="K18"/>
      <c r="L18"/>
      <c r="O18"/>
      <c r="P18"/>
      <c r="Q18"/>
      <c r="R18"/>
      <c r="S18"/>
      <c r="T18"/>
      <c r="U18"/>
    </row>
    <row r="19" spans="1:21" x14ac:dyDescent="0.2">
      <c r="B19" s="205">
        <v>80035629</v>
      </c>
      <c r="C19" s="207">
        <v>44396</v>
      </c>
      <c r="D19" s="341" t="s">
        <v>32</v>
      </c>
      <c r="E19" s="341">
        <v>1055</v>
      </c>
      <c r="F19" s="344" t="s">
        <v>274</v>
      </c>
      <c r="I19" s="76" t="s">
        <v>42</v>
      </c>
      <c r="J19" s="76">
        <v>980</v>
      </c>
      <c r="K19"/>
      <c r="L19"/>
      <c r="O19"/>
      <c r="P19"/>
      <c r="Q19"/>
      <c r="R19"/>
      <c r="S19"/>
      <c r="T19"/>
      <c r="U19"/>
    </row>
    <row r="20" spans="1:21" x14ac:dyDescent="0.2">
      <c r="B20" s="205">
        <v>80035629</v>
      </c>
      <c r="C20" s="207">
        <v>44396</v>
      </c>
      <c r="D20" s="341" t="s">
        <v>41</v>
      </c>
      <c r="E20" s="341">
        <v>200</v>
      </c>
      <c r="F20" s="344" t="s">
        <v>274</v>
      </c>
      <c r="I20" s="76" t="s">
        <v>43</v>
      </c>
      <c r="J20" s="76">
        <v>300</v>
      </c>
      <c r="K20"/>
      <c r="L20"/>
      <c r="O20"/>
      <c r="P20"/>
      <c r="Q20"/>
      <c r="R20"/>
      <c r="S20"/>
      <c r="T20"/>
      <c r="U20"/>
    </row>
    <row r="21" spans="1:21" x14ac:dyDescent="0.2">
      <c r="B21" s="205">
        <v>80035629</v>
      </c>
      <c r="C21" s="207">
        <v>44396</v>
      </c>
      <c r="D21" s="341" t="s">
        <v>33</v>
      </c>
      <c r="E21" s="341">
        <v>700</v>
      </c>
      <c r="F21" s="344" t="s">
        <v>274</v>
      </c>
      <c r="I21" s="76" t="s">
        <v>71</v>
      </c>
      <c r="J21" s="76">
        <v>300</v>
      </c>
      <c r="K21"/>
      <c r="L21"/>
      <c r="O21"/>
      <c r="P21"/>
      <c r="Q21"/>
      <c r="R21"/>
      <c r="S21"/>
      <c r="T21"/>
      <c r="U21"/>
    </row>
    <row r="22" spans="1:21" x14ac:dyDescent="0.2">
      <c r="B22" s="205">
        <v>80035629</v>
      </c>
      <c r="C22" s="207">
        <v>44396</v>
      </c>
      <c r="D22" s="341" t="s">
        <v>38</v>
      </c>
      <c r="E22" s="341">
        <v>1100</v>
      </c>
      <c r="F22" s="344" t="s">
        <v>274</v>
      </c>
      <c r="H22" s="208"/>
      <c r="I22" s="76" t="s">
        <v>24</v>
      </c>
      <c r="J22" s="76">
        <v>16130</v>
      </c>
    </row>
    <row r="23" spans="1:21" x14ac:dyDescent="0.2">
      <c r="B23" s="205">
        <v>80035629</v>
      </c>
      <c r="C23" s="207">
        <v>44396</v>
      </c>
      <c r="D23" s="341" t="s">
        <v>166</v>
      </c>
      <c r="E23" s="341">
        <v>170</v>
      </c>
      <c r="F23" s="344" t="s">
        <v>274</v>
      </c>
      <c r="I23"/>
      <c r="J23"/>
    </row>
    <row r="24" spans="1:21" x14ac:dyDescent="0.2">
      <c r="B24" s="205">
        <v>80035629</v>
      </c>
      <c r="C24" s="207">
        <v>44396</v>
      </c>
      <c r="D24" s="341" t="s">
        <v>35</v>
      </c>
      <c r="E24" s="341">
        <v>330</v>
      </c>
      <c r="F24" s="344" t="s">
        <v>274</v>
      </c>
      <c r="I24"/>
    </row>
    <row r="25" spans="1:21" x14ac:dyDescent="0.2">
      <c r="B25" s="205">
        <v>80035629</v>
      </c>
      <c r="C25" s="207">
        <v>44396</v>
      </c>
      <c r="D25" s="341" t="s">
        <v>29</v>
      </c>
      <c r="E25" s="341">
        <v>230</v>
      </c>
      <c r="F25" s="344" t="s">
        <v>274</v>
      </c>
      <c r="I25"/>
    </row>
    <row r="26" spans="1:21" x14ac:dyDescent="0.2">
      <c r="B26" s="205">
        <v>80035629</v>
      </c>
      <c r="C26" s="207">
        <v>44396</v>
      </c>
      <c r="D26" s="302" t="s">
        <v>31</v>
      </c>
      <c r="E26" s="302">
        <v>350</v>
      </c>
      <c r="F26" s="344" t="s">
        <v>274</v>
      </c>
      <c r="I26"/>
    </row>
    <row r="27" spans="1:21" x14ac:dyDescent="0.2">
      <c r="B27" s="342">
        <v>80035637</v>
      </c>
      <c r="C27" s="343">
        <v>44396</v>
      </c>
      <c r="D27" s="345" t="s">
        <v>214</v>
      </c>
      <c r="E27" s="345">
        <v>200</v>
      </c>
      <c r="F27" s="343">
        <v>44396</v>
      </c>
      <c r="I27"/>
    </row>
    <row r="28" spans="1:21" x14ac:dyDescent="0.2">
      <c r="B28" s="342">
        <v>80035637</v>
      </c>
      <c r="C28" s="343">
        <v>44396</v>
      </c>
      <c r="D28" s="345" t="s">
        <v>38</v>
      </c>
      <c r="E28" s="345">
        <v>320</v>
      </c>
      <c r="F28" s="343">
        <v>44396</v>
      </c>
      <c r="I28"/>
    </row>
    <row r="29" spans="1:21" x14ac:dyDescent="0.2">
      <c r="B29" s="342">
        <v>80035637</v>
      </c>
      <c r="C29" s="343">
        <v>44396</v>
      </c>
      <c r="D29" s="345" t="s">
        <v>39</v>
      </c>
      <c r="E29" s="345">
        <v>525</v>
      </c>
      <c r="F29" s="343">
        <v>44396</v>
      </c>
      <c r="I29"/>
    </row>
    <row r="30" spans="1:21" x14ac:dyDescent="0.2">
      <c r="B30" s="342">
        <v>80035637</v>
      </c>
      <c r="C30" s="343">
        <v>44396</v>
      </c>
      <c r="D30" s="345" t="s">
        <v>42</v>
      </c>
      <c r="E30" s="345">
        <v>480</v>
      </c>
      <c r="F30" s="343">
        <v>44396</v>
      </c>
      <c r="I30"/>
      <c r="M30" s="200"/>
      <c r="N30" s="200"/>
    </row>
    <row r="31" spans="1:21" x14ac:dyDescent="0.2">
      <c r="B31" s="210">
        <v>80035921</v>
      </c>
      <c r="C31" s="211">
        <v>44398</v>
      </c>
      <c r="D31" s="302" t="s">
        <v>28</v>
      </c>
      <c r="E31" s="302">
        <v>390</v>
      </c>
      <c r="F31" s="211">
        <v>44398</v>
      </c>
      <c r="I31"/>
    </row>
    <row r="32" spans="1:21" s="200" customFormat="1" x14ac:dyDescent="0.2">
      <c r="A32" s="199"/>
      <c r="B32" s="210">
        <v>80035921</v>
      </c>
      <c r="C32" s="211">
        <v>44398</v>
      </c>
      <c r="D32" s="302" t="s">
        <v>43</v>
      </c>
      <c r="E32" s="302">
        <v>300</v>
      </c>
      <c r="F32" s="211">
        <v>44398</v>
      </c>
      <c r="G32" s="199"/>
      <c r="H32" s="199"/>
      <c r="I32"/>
      <c r="K32" s="199"/>
    </row>
    <row r="33" spans="1:14" x14ac:dyDescent="0.2">
      <c r="B33" s="210">
        <v>80035921</v>
      </c>
      <c r="C33" s="211">
        <v>44398</v>
      </c>
      <c r="D33" s="302" t="s">
        <v>71</v>
      </c>
      <c r="E33" s="302">
        <v>300</v>
      </c>
      <c r="F33" s="211">
        <v>44398</v>
      </c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302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302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210"/>
      <c r="E36" s="210"/>
      <c r="F36" s="302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210"/>
      <c r="E37" s="210"/>
      <c r="F37" s="302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/>
      <c r="K48" s="199"/>
    </row>
    <row r="49" spans="1:11" s="200" customFormat="1" x14ac:dyDescent="0.2">
      <c r="A49" s="199"/>
      <c r="B49" s="199" t="s">
        <v>29</v>
      </c>
      <c r="F49" s="201"/>
      <c r="G49" s="199"/>
      <c r="H49" s="199"/>
      <c r="I49"/>
      <c r="K49" s="199"/>
    </row>
    <row r="50" spans="1:11" s="200" customFormat="1" x14ac:dyDescent="0.2">
      <c r="A50" s="199"/>
      <c r="B50" s="199" t="s">
        <v>30</v>
      </c>
      <c r="F50" s="201"/>
      <c r="G50" s="199"/>
      <c r="H50" s="199"/>
      <c r="I50"/>
      <c r="K50" s="199"/>
    </row>
    <row r="51" spans="1:11" s="200" customFormat="1" x14ac:dyDescent="0.2">
      <c r="A51" s="199"/>
      <c r="B51" s="199" t="s">
        <v>28</v>
      </c>
      <c r="F51" s="201"/>
      <c r="G51" s="199"/>
      <c r="H51" s="199"/>
      <c r="I51"/>
      <c r="K51" s="199"/>
    </row>
    <row r="52" spans="1:11" s="200" customFormat="1" x14ac:dyDescent="0.2">
      <c r="A52" s="199"/>
      <c r="B52" s="199" t="s">
        <v>31</v>
      </c>
      <c r="F52" s="201"/>
      <c r="G52" s="199"/>
      <c r="H52" s="199"/>
      <c r="I52"/>
      <c r="K52" s="199"/>
    </row>
    <row r="53" spans="1:11" s="200" customFormat="1" x14ac:dyDescent="0.2">
      <c r="A53" s="199"/>
      <c r="B53" s="199" t="s">
        <v>32</v>
      </c>
      <c r="F53" s="201"/>
      <c r="G53" s="199"/>
      <c r="H53" s="199"/>
      <c r="I53"/>
      <c r="K53" s="199"/>
    </row>
    <row r="54" spans="1:11" s="200" customFormat="1" x14ac:dyDescent="0.2">
      <c r="A54" s="199"/>
      <c r="B54" s="199" t="s">
        <v>33</v>
      </c>
      <c r="F54" s="201"/>
      <c r="G54" s="199"/>
      <c r="H54" s="199"/>
      <c r="I54"/>
      <c r="K54" s="199"/>
    </row>
    <row r="55" spans="1:11" s="200" customFormat="1" x14ac:dyDescent="0.2">
      <c r="A55" s="199"/>
      <c r="B55" s="199" t="s">
        <v>34</v>
      </c>
      <c r="F55" s="201"/>
      <c r="G55" s="199"/>
      <c r="H55" s="199"/>
      <c r="I55"/>
      <c r="K55" s="199"/>
    </row>
    <row r="56" spans="1:11" s="200" customFormat="1" x14ac:dyDescent="0.2">
      <c r="A56" s="199"/>
      <c r="B56" s="199" t="s">
        <v>35</v>
      </c>
      <c r="F56" s="201"/>
      <c r="G56" s="199"/>
      <c r="H56" s="199"/>
      <c r="I56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/>
      <c r="K58" s="199"/>
    </row>
    <row r="59" spans="1:11" s="200" customFormat="1" x14ac:dyDescent="0.2">
      <c r="A59" s="199"/>
      <c r="B59" s="199" t="s">
        <v>36</v>
      </c>
      <c r="F59" s="201"/>
      <c r="G59" s="199"/>
      <c r="H59" s="199"/>
      <c r="I59"/>
      <c r="K59" s="199"/>
    </row>
    <row r="60" spans="1:11" s="200" customFormat="1" x14ac:dyDescent="0.2">
      <c r="A60" s="199"/>
      <c r="B60" s="202" t="s">
        <v>90</v>
      </c>
      <c r="F60" s="201"/>
      <c r="G60" s="199"/>
      <c r="H60" s="199"/>
      <c r="I60"/>
      <c r="K60" s="199"/>
    </row>
    <row r="61" spans="1:11" s="200" customFormat="1" x14ac:dyDescent="0.2">
      <c r="A61" s="199"/>
      <c r="B61" s="199" t="s">
        <v>166</v>
      </c>
      <c r="F61" s="201"/>
      <c r="G61" s="199"/>
      <c r="H61" s="199"/>
      <c r="I61"/>
      <c r="K61" s="199"/>
    </row>
    <row r="62" spans="1:11" s="200" customFormat="1" x14ac:dyDescent="0.2">
      <c r="A62" s="199"/>
      <c r="B62" s="199" t="s">
        <v>37</v>
      </c>
      <c r="F62" s="201"/>
      <c r="G62" s="199"/>
      <c r="H62" s="199"/>
      <c r="I62"/>
      <c r="K62" s="199"/>
    </row>
    <row r="63" spans="1:11" s="200" customFormat="1" x14ac:dyDescent="0.2">
      <c r="A63" s="199"/>
      <c r="B63" s="199" t="s">
        <v>38</v>
      </c>
      <c r="F63" s="201"/>
      <c r="G63" s="199"/>
      <c r="H63" s="199"/>
      <c r="I63"/>
      <c r="K63" s="199"/>
    </row>
    <row r="64" spans="1:11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dataValidations count="5">
    <dataValidation type="list" allowBlank="1" showInputMessage="1" showErrorMessage="1" sqref="D31 D35:D39 D41:D44" xr:uid="{00000000-0002-0000-3600-000000000000}">
      <formula1>$B$47:$B$72</formula1>
    </dataValidation>
    <dataValidation type="list" allowBlank="1" showInputMessage="1" showErrorMessage="1" sqref="D32:D34 D4:D30" xr:uid="{00000000-0002-0000-3600-000001000000}">
      <formula1>$B$47:$B$73</formula1>
    </dataValidation>
    <dataValidation type="list" allowBlank="1" showInputMessage="1" showErrorMessage="1" sqref="D45:D48" xr:uid="{00000000-0002-0000-3600-000002000000}">
      <formula1>$B$49:$B$74</formula1>
    </dataValidation>
    <dataValidation type="list" allowBlank="1" showInputMessage="1" showErrorMessage="1" sqref="D49" xr:uid="{00000000-0002-0000-3600-000003000000}">
      <formula1>$B$49:$B$68</formula1>
    </dataValidation>
    <dataValidation type="list" allowBlank="1" showInputMessage="1" showErrorMessage="1" sqref="D40" xr:uid="{00000000-0002-0000-3600-000004000000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 filterMode="1">
    <tabColor rgb="FFFFC000"/>
    <pageSetUpPr fitToPage="1"/>
  </sheetPr>
  <dimension ref="A2:R103"/>
  <sheetViews>
    <sheetView showGridLines="0" topLeftCell="A10" zoomScale="80" zoomScaleNormal="80" workbookViewId="0">
      <selection activeCell="G34" sqref="G3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1.42578125" style="199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276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agosto 2021'!$I$7:$J$22,2,FALSE),0)</f>
        <v>620</v>
      </c>
      <c r="F8" s="205" t="s">
        <v>12</v>
      </c>
      <c r="G8" s="346">
        <f t="shared" ref="G8:G33" si="0">+D8*E8</f>
        <v>1711.1999999999998</v>
      </c>
      <c r="J8" s="290"/>
      <c r="L8" s="142" t="s">
        <v>224</v>
      </c>
      <c r="M8" s="299">
        <f t="shared" ref="M8:M15" si="1">E8</f>
        <v>620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hidden="1" customHeight="1" x14ac:dyDescent="0.2">
      <c r="A9" s="200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julio 2021'!$I$7:$J$21,2,FALSE),0)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agosto 2021'!$I$7:$J$22,2,FALSE),0)</f>
        <v>1840</v>
      </c>
      <c r="F10" s="205" t="s">
        <v>12</v>
      </c>
      <c r="G10" s="346">
        <f t="shared" si="0"/>
        <v>5943.2</v>
      </c>
      <c r="I10" s="63"/>
      <c r="J10" s="63"/>
      <c r="K10"/>
      <c r="L10" s="237" t="s">
        <v>225</v>
      </c>
      <c r="M10" s="299">
        <f t="shared" si="1"/>
        <v>1840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agosto 2021'!$I$7:$J$22,2,FALSE),0)</f>
        <v>700</v>
      </c>
      <c r="F11" s="205" t="s">
        <v>12</v>
      </c>
      <c r="G11" s="346">
        <f t="shared" si="0"/>
        <v>1288</v>
      </c>
      <c r="I11" s="63"/>
      <c r="J11" s="63"/>
      <c r="K11"/>
      <c r="L11" s="237" t="s">
        <v>226</v>
      </c>
      <c r="M11" s="299">
        <f t="shared" si="1"/>
        <v>700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agosto 2021'!$I$7:$J$22,2,FALSE),0)</f>
        <v>1050</v>
      </c>
      <c r="F12" s="205" t="s">
        <v>12</v>
      </c>
      <c r="G12" s="346">
        <f t="shared" si="0"/>
        <v>3339</v>
      </c>
      <c r="I12" s="63"/>
      <c r="J12" s="63"/>
      <c r="K12"/>
      <c r="L12" s="237" t="s">
        <v>227</v>
      </c>
      <c r="M12" s="299">
        <f t="shared" si="1"/>
        <v>1050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agosto 2021'!$I$7:$J$22,2,FALSE),0)</f>
        <v>2825</v>
      </c>
      <c r="F13" s="205" t="s">
        <v>12</v>
      </c>
      <c r="G13" s="346">
        <f t="shared" si="0"/>
        <v>6723.5</v>
      </c>
      <c r="I13" s="63"/>
      <c r="J13" s="63"/>
      <c r="K13"/>
      <c r="L13" s="237" t="s">
        <v>228</v>
      </c>
      <c r="M13" s="299">
        <f t="shared" si="1"/>
        <v>2825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hidden="1" customHeight="1" x14ac:dyDescent="0.2">
      <c r="A14" s="200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agosto 2021'!$I$7:$J$22,2,FALSE),0)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agosto 2021'!$I$7:$J$22,2,FALSE),0)</f>
        <v>2690</v>
      </c>
      <c r="F15" s="347" t="s">
        <v>12</v>
      </c>
      <c r="G15" s="346">
        <f t="shared" si="0"/>
        <v>16086.2</v>
      </c>
      <c r="I15" s="63"/>
      <c r="J15" s="63"/>
      <c r="K15"/>
      <c r="L15" s="237" t="s">
        <v>229</v>
      </c>
      <c r="M15" s="299">
        <f t="shared" si="1"/>
        <v>2690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agosto 2021'!$I$7:$J$22,2,FALSE),0)</f>
        <v>840</v>
      </c>
      <c r="F16" s="347" t="s">
        <v>12</v>
      </c>
      <c r="G16" s="346">
        <f>+D16*E16</f>
        <v>4645.2</v>
      </c>
      <c r="L16" s="199" t="s">
        <v>234</v>
      </c>
      <c r="M16" s="299">
        <f>E16</f>
        <v>840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agosto 2021'!$I$7:$J$22,2,FALSE),0)</f>
        <v>685</v>
      </c>
      <c r="F17" s="347" t="s">
        <v>12</v>
      </c>
      <c r="G17" s="346">
        <f>+D17*E17</f>
        <v>3349.6499999999996</v>
      </c>
      <c r="L17" s="199" t="s">
        <v>269</v>
      </c>
      <c r="M17" s="299">
        <f>E17</f>
        <v>685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hidden="1" customHeight="1" x14ac:dyDescent="0.2">
      <c r="A18" s="200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agosto 2021'!$I$7:$J$22,2,FALSE),0)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hidden="1" customHeight="1" x14ac:dyDescent="0.2">
      <c r="A19" s="200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agosto 2021'!$I$7:$J$22,2,FALSE),0)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hidden="1" customHeight="1" x14ac:dyDescent="0.2">
      <c r="A20" s="200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agosto 2021'!$I$7:$J$22,2,FALSE),0)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agosto 2021'!$I$7:$J$22,2,FALSE),0)</f>
        <v>380</v>
      </c>
      <c r="F21" s="347" t="s">
        <v>12</v>
      </c>
      <c r="G21" s="346">
        <f>+D21*E21</f>
        <v>2378.7999999999997</v>
      </c>
      <c r="L21" s="199" t="s">
        <v>235</v>
      </c>
      <c r="M21" s="299">
        <f>E21</f>
        <v>380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agosto 2021'!$I$7:$J$22,2,FALSE),0)</f>
        <v>1695</v>
      </c>
      <c r="F22" s="347" t="s">
        <v>12</v>
      </c>
      <c r="G22" s="346">
        <f t="shared" si="0"/>
        <v>3644.25</v>
      </c>
      <c r="I22" s="63"/>
      <c r="J22" s="63"/>
      <c r="K22"/>
      <c r="L22" s="237" t="s">
        <v>230</v>
      </c>
      <c r="M22" s="299">
        <f t="shared" si="3"/>
        <v>1695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agosto 2021'!$I$7:$J$22,2,FALSE),0)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agosto 2021'!$I$7:$J$22,2,FALSE),0)</f>
        <v>540</v>
      </c>
      <c r="F24" s="347" t="s">
        <v>12</v>
      </c>
      <c r="G24" s="346">
        <f t="shared" si="0"/>
        <v>1528.2</v>
      </c>
      <c r="I24" s="63"/>
      <c r="J24" s="332"/>
      <c r="K24"/>
      <c r="L24" s="237" t="s">
        <v>232</v>
      </c>
      <c r="M24" s="299">
        <f t="shared" si="3"/>
        <v>540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00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agosto 2021'!$I$7:$J$22,2,FALSE),0)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hidden="1" customHeight="1" x14ac:dyDescent="0.2">
      <c r="A26" s="200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agosto 2021'!$I$7:$J$22,2,FALSE),0)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agosto 2021'!$I$7:$J$22,2,FALSE),0)</f>
        <v>600</v>
      </c>
      <c r="F27" s="347" t="s">
        <v>12</v>
      </c>
      <c r="G27" s="346">
        <f t="shared" si="0"/>
        <v>1290</v>
      </c>
      <c r="I27" s="63"/>
      <c r="J27" s="63"/>
      <c r="K27"/>
      <c r="L27" s="301" t="s">
        <v>239</v>
      </c>
      <c r="M27" s="299">
        <f t="shared" si="3"/>
        <v>600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hidden="1" customHeight="1" x14ac:dyDescent="0.2">
      <c r="A28" s="200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agosto 2021'!$I$7:$J$22,2,FALSE),0)</f>
        <v>0</v>
      </c>
      <c r="F28" s="347" t="s">
        <v>155</v>
      </c>
      <c r="G28" s="346">
        <f>+D28*E28</f>
        <v>0</v>
      </c>
      <c r="L28" s="199" t="s">
        <v>248</v>
      </c>
      <c r="M28" s="299">
        <f>E28</f>
        <v>0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agosto 2021'!$I$7:$J$22,2,FALSE),0)</f>
        <v>1020</v>
      </c>
      <c r="F29" s="347" t="s">
        <v>12</v>
      </c>
      <c r="G29" s="346">
        <f t="shared" si="0"/>
        <v>4477.7999999999993</v>
      </c>
      <c r="I29" s="63"/>
      <c r="J29" s="63"/>
      <c r="K29"/>
      <c r="L29" s="237" t="s">
        <v>233</v>
      </c>
      <c r="M29" s="299">
        <f t="shared" si="3"/>
        <v>1020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agosto 2021'!$I$7:$J$22,2,FALSE),0)</f>
        <v>530</v>
      </c>
      <c r="F30" s="347" t="s">
        <v>12</v>
      </c>
      <c r="G30" s="346">
        <f t="shared" si="0"/>
        <v>2067</v>
      </c>
      <c r="I30" s="333"/>
      <c r="J30"/>
      <c r="K30"/>
      <c r="L30" s="237" t="s">
        <v>255</v>
      </c>
      <c r="M30" s="299">
        <f t="shared" si="3"/>
        <v>530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agosto 2021'!$I$7:$J$22,2,FALSE),0)</f>
        <v>200</v>
      </c>
      <c r="F31" s="347" t="s">
        <v>12</v>
      </c>
      <c r="G31" s="346">
        <f>+D31*E31</f>
        <v>890</v>
      </c>
      <c r="L31" s="199" t="s">
        <v>210</v>
      </c>
      <c r="M31" s="299">
        <f>E31/200</f>
        <v>1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hidden="1" customHeight="1" x14ac:dyDescent="0.2">
      <c r="A32" s="200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agosto 2021'!$I$7:$J$22,2,FALSE),0)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hidden="1" customHeight="1" x14ac:dyDescent="0.2">
      <c r="A33" s="200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agosto 2021'!$I$7:$J$22,2,FALSE),0)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59651.199999999997</v>
      </c>
      <c r="I34" s="321">
        <f>G34*0.97</f>
        <v>57861.663999999997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agosto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517318.16</v>
      </c>
      <c r="E37" s="167">
        <v>1</v>
      </c>
      <c r="F37" s="205" t="s">
        <v>10</v>
      </c>
      <c r="G37" s="339">
        <f>D37*E37</f>
        <v>517318.16</v>
      </c>
      <c r="I37" s="321">
        <f>G37*0.97</f>
        <v>501798.61519999994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61593.2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517318.16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59745.403999999995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501798.61519999994</v>
      </c>
      <c r="I42" s="199">
        <f>95.53</f>
        <v>95.53</v>
      </c>
      <c r="J42" s="199">
        <f>G42/I42+G41</f>
        <v>64998.189671516797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7000000}">
    <filterColumn colId="4">
      <filters blank="1">
        <filter val="1020"/>
        <filter val="1050"/>
        <filter val="120"/>
        <filter val="1695"/>
        <filter val="1840"/>
        <filter val="200"/>
        <filter val="2690"/>
        <filter val="2825"/>
        <filter val="380"/>
        <filter val="530"/>
        <filter val="540"/>
        <filter val="600"/>
        <filter val="620"/>
        <filter val="685"/>
        <filter val="700"/>
        <filter val="84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>
    <pageSetUpPr fitToPage="1"/>
  </sheetPr>
  <dimension ref="A1:V79"/>
  <sheetViews>
    <sheetView zoomScale="98" zoomScaleNormal="98" workbookViewId="0">
      <selection activeCell="J7" sqref="J7:J2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2" width="4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18" t="s">
        <v>19</v>
      </c>
      <c r="C3" s="218" t="s">
        <v>20</v>
      </c>
      <c r="D3" s="219" t="s">
        <v>21</v>
      </c>
      <c r="E3" s="219" t="s">
        <v>153</v>
      </c>
      <c r="F3" s="218" t="s">
        <v>74</v>
      </c>
      <c r="V3" s="199">
        <f>+Y2</f>
        <v>0</v>
      </c>
    </row>
    <row r="4" spans="2:22" x14ac:dyDescent="0.2">
      <c r="B4" s="342">
        <v>80036334</v>
      </c>
      <c r="C4" s="343">
        <v>44404</v>
      </c>
      <c r="D4" s="342" t="s">
        <v>42</v>
      </c>
      <c r="E4" s="342">
        <v>620</v>
      </c>
      <c r="F4" s="343">
        <v>44399</v>
      </c>
      <c r="G4" s="200"/>
      <c r="H4" s="200"/>
    </row>
    <row r="5" spans="2:22" x14ac:dyDescent="0.2">
      <c r="B5" s="342">
        <v>80036334</v>
      </c>
      <c r="C5" s="343">
        <v>44404</v>
      </c>
      <c r="D5" s="342" t="s">
        <v>35</v>
      </c>
      <c r="E5" s="342">
        <v>320</v>
      </c>
      <c r="F5" s="343">
        <v>44399</v>
      </c>
      <c r="G5" s="200"/>
      <c r="H5" s="200"/>
    </row>
    <row r="6" spans="2:22" x14ac:dyDescent="0.2">
      <c r="B6" s="210">
        <v>80036782</v>
      </c>
      <c r="C6" s="211">
        <v>44414</v>
      </c>
      <c r="D6" s="210" t="s">
        <v>29</v>
      </c>
      <c r="E6" s="210">
        <v>310</v>
      </c>
      <c r="F6" s="210" t="s">
        <v>277</v>
      </c>
      <c r="G6" s="200"/>
      <c r="H6" s="200"/>
      <c r="I6" s="101" t="s">
        <v>23</v>
      </c>
      <c r="J6" s="76" t="s">
        <v>154</v>
      </c>
      <c r="K6"/>
      <c r="L6"/>
      <c r="M6" s="71"/>
      <c r="N6" s="71"/>
      <c r="O6"/>
      <c r="P6"/>
      <c r="Q6"/>
      <c r="R6"/>
      <c r="S6"/>
      <c r="T6"/>
      <c r="U6"/>
    </row>
    <row r="7" spans="2:22" x14ac:dyDescent="0.2">
      <c r="B7" s="210">
        <v>80036782</v>
      </c>
      <c r="C7" s="211">
        <v>44414</v>
      </c>
      <c r="D7" s="210" t="s">
        <v>28</v>
      </c>
      <c r="E7" s="210">
        <v>1500</v>
      </c>
      <c r="F7" s="210" t="s">
        <v>277</v>
      </c>
      <c r="G7" s="200"/>
      <c r="H7" s="200"/>
      <c r="I7" s="76" t="s">
        <v>29</v>
      </c>
      <c r="J7" s="76">
        <v>620</v>
      </c>
      <c r="K7"/>
      <c r="L7"/>
      <c r="M7"/>
      <c r="N7"/>
      <c r="O7"/>
      <c r="P7"/>
      <c r="Q7"/>
      <c r="R7"/>
      <c r="S7"/>
      <c r="T7"/>
      <c r="U7"/>
    </row>
    <row r="8" spans="2:22" x14ac:dyDescent="0.2">
      <c r="B8" s="210">
        <v>80036782</v>
      </c>
      <c r="C8" s="211">
        <v>44414</v>
      </c>
      <c r="D8" s="210" t="s">
        <v>31</v>
      </c>
      <c r="E8" s="210">
        <v>350</v>
      </c>
      <c r="F8" s="210" t="s">
        <v>277</v>
      </c>
      <c r="I8" s="76" t="s">
        <v>28</v>
      </c>
      <c r="J8" s="76">
        <v>1840</v>
      </c>
      <c r="K8"/>
      <c r="L8"/>
      <c r="M8"/>
      <c r="N8"/>
      <c r="O8"/>
      <c r="P8"/>
      <c r="Q8"/>
      <c r="R8"/>
      <c r="S8"/>
      <c r="T8"/>
      <c r="U8"/>
    </row>
    <row r="9" spans="2:22" x14ac:dyDescent="0.2">
      <c r="B9" s="210">
        <v>80036782</v>
      </c>
      <c r="C9" s="211">
        <v>44414</v>
      </c>
      <c r="D9" s="210" t="s">
        <v>35</v>
      </c>
      <c r="E9" s="210">
        <v>1055</v>
      </c>
      <c r="F9" s="210" t="s">
        <v>277</v>
      </c>
      <c r="I9" s="76" t="s">
        <v>31</v>
      </c>
      <c r="J9" s="76">
        <v>700</v>
      </c>
      <c r="K9"/>
      <c r="L9"/>
      <c r="M9"/>
      <c r="N9"/>
      <c r="O9"/>
      <c r="P9"/>
      <c r="Q9"/>
      <c r="R9"/>
      <c r="S9"/>
      <c r="T9"/>
      <c r="U9"/>
    </row>
    <row r="10" spans="2:22" x14ac:dyDescent="0.2">
      <c r="B10" s="210">
        <v>80036782</v>
      </c>
      <c r="C10" s="211">
        <v>44414</v>
      </c>
      <c r="D10" s="210" t="s">
        <v>149</v>
      </c>
      <c r="E10" s="210">
        <v>560</v>
      </c>
      <c r="F10" s="210" t="s">
        <v>277</v>
      </c>
      <c r="I10" s="76" t="s">
        <v>32</v>
      </c>
      <c r="J10" s="76">
        <v>1050</v>
      </c>
      <c r="K10"/>
      <c r="L10"/>
      <c r="M10"/>
      <c r="N10"/>
      <c r="O10"/>
      <c r="P10"/>
      <c r="Q10"/>
      <c r="R10"/>
      <c r="S10"/>
      <c r="T10"/>
      <c r="U10"/>
    </row>
    <row r="11" spans="2:22" x14ac:dyDescent="0.2">
      <c r="B11" s="210">
        <v>80036782</v>
      </c>
      <c r="C11" s="211">
        <v>44414</v>
      </c>
      <c r="D11" s="210" t="s">
        <v>210</v>
      </c>
      <c r="E11" s="210">
        <v>200</v>
      </c>
      <c r="F11" s="210" t="s">
        <v>277</v>
      </c>
      <c r="H11" s="208"/>
      <c r="I11" s="76" t="s">
        <v>33</v>
      </c>
      <c r="J11" s="76">
        <v>2825</v>
      </c>
      <c r="K11"/>
      <c r="L11"/>
      <c r="M11"/>
      <c r="N11"/>
      <c r="O11"/>
      <c r="P11"/>
      <c r="Q11"/>
      <c r="R11"/>
      <c r="S11"/>
      <c r="T11"/>
      <c r="U11"/>
    </row>
    <row r="12" spans="2:22" x14ac:dyDescent="0.2">
      <c r="B12" s="210">
        <v>80036782</v>
      </c>
      <c r="C12" s="211">
        <v>44414</v>
      </c>
      <c r="D12" s="210" t="s">
        <v>43</v>
      </c>
      <c r="E12" s="210">
        <v>400</v>
      </c>
      <c r="F12" s="210" t="s">
        <v>277</v>
      </c>
      <c r="I12" s="76" t="s">
        <v>35</v>
      </c>
      <c r="J12" s="76">
        <v>2690</v>
      </c>
      <c r="K12"/>
      <c r="L12"/>
      <c r="M12"/>
      <c r="N12"/>
      <c r="O12"/>
      <c r="P12"/>
      <c r="Q12"/>
      <c r="R12"/>
      <c r="S12"/>
      <c r="T12"/>
      <c r="U12"/>
    </row>
    <row r="13" spans="2:22" x14ac:dyDescent="0.2">
      <c r="B13" s="342">
        <v>80037378</v>
      </c>
      <c r="C13" s="343">
        <v>44425</v>
      </c>
      <c r="D13" s="342" t="s">
        <v>28</v>
      </c>
      <c r="E13" s="342">
        <v>200</v>
      </c>
      <c r="F13" s="342" t="s">
        <v>278</v>
      </c>
      <c r="I13" s="76" t="s">
        <v>149</v>
      </c>
      <c r="J13" s="76">
        <v>840</v>
      </c>
      <c r="K13"/>
      <c r="L13"/>
      <c r="M13"/>
      <c r="N13"/>
      <c r="O13"/>
      <c r="P13"/>
      <c r="Q13"/>
      <c r="R13"/>
      <c r="S13"/>
      <c r="T13"/>
      <c r="U13"/>
    </row>
    <row r="14" spans="2:22" x14ac:dyDescent="0.2">
      <c r="B14" s="342">
        <v>80037378</v>
      </c>
      <c r="C14" s="343">
        <v>44425</v>
      </c>
      <c r="D14" s="342" t="s">
        <v>166</v>
      </c>
      <c r="E14" s="342">
        <v>200</v>
      </c>
      <c r="F14" s="342" t="s">
        <v>278</v>
      </c>
      <c r="I14" s="76" t="s">
        <v>214</v>
      </c>
      <c r="J14" s="76">
        <v>685</v>
      </c>
      <c r="K14"/>
      <c r="L14"/>
      <c r="M14"/>
      <c r="N14"/>
      <c r="O14"/>
      <c r="P14"/>
      <c r="Q14"/>
      <c r="R14"/>
      <c r="S14"/>
      <c r="T14"/>
      <c r="U14"/>
    </row>
    <row r="15" spans="2:22" x14ac:dyDescent="0.2">
      <c r="B15" s="342">
        <v>80037378</v>
      </c>
      <c r="C15" s="343">
        <v>44425</v>
      </c>
      <c r="D15" s="342" t="s">
        <v>41</v>
      </c>
      <c r="E15" s="342">
        <v>600</v>
      </c>
      <c r="F15" s="342" t="s">
        <v>278</v>
      </c>
      <c r="I15" s="76" t="s">
        <v>166</v>
      </c>
      <c r="J15" s="76">
        <v>380</v>
      </c>
      <c r="K15"/>
      <c r="L15"/>
      <c r="M15"/>
      <c r="N15"/>
      <c r="O15"/>
      <c r="P15"/>
      <c r="Q15"/>
      <c r="R15"/>
      <c r="S15"/>
      <c r="T15"/>
      <c r="U15"/>
    </row>
    <row r="16" spans="2:22" x14ac:dyDescent="0.2">
      <c r="B16" s="342">
        <v>80037378</v>
      </c>
      <c r="C16" s="343">
        <v>44425</v>
      </c>
      <c r="D16" s="342" t="s">
        <v>214</v>
      </c>
      <c r="E16" s="342">
        <v>285</v>
      </c>
      <c r="F16" s="342" t="s">
        <v>278</v>
      </c>
      <c r="I16" s="76" t="s">
        <v>37</v>
      </c>
      <c r="J16" s="76">
        <v>1695</v>
      </c>
      <c r="K16"/>
      <c r="L16"/>
      <c r="M16"/>
      <c r="N16"/>
      <c r="O16"/>
      <c r="P16"/>
      <c r="Q16"/>
      <c r="R16"/>
      <c r="S16"/>
      <c r="T16"/>
      <c r="U16"/>
    </row>
    <row r="17" spans="1:21" x14ac:dyDescent="0.2">
      <c r="B17" s="342">
        <v>80037378</v>
      </c>
      <c r="C17" s="343">
        <v>44425</v>
      </c>
      <c r="D17" s="342" t="s">
        <v>149</v>
      </c>
      <c r="E17" s="342">
        <v>110</v>
      </c>
      <c r="F17" s="342" t="s">
        <v>278</v>
      </c>
      <c r="I17" s="76" t="s">
        <v>38</v>
      </c>
      <c r="J17" s="76">
        <v>120</v>
      </c>
      <c r="K17"/>
      <c r="L17"/>
      <c r="M17"/>
      <c r="N17"/>
      <c r="O17"/>
      <c r="P17"/>
      <c r="Q17"/>
      <c r="R17"/>
      <c r="S17"/>
      <c r="T17"/>
      <c r="U17"/>
    </row>
    <row r="18" spans="1:21" x14ac:dyDescent="0.2">
      <c r="B18" s="342">
        <v>80037378</v>
      </c>
      <c r="C18" s="343">
        <v>44425</v>
      </c>
      <c r="D18" s="345" t="s">
        <v>35</v>
      </c>
      <c r="E18" s="345">
        <v>425</v>
      </c>
      <c r="F18" s="342" t="s">
        <v>278</v>
      </c>
      <c r="I18" s="76" t="s">
        <v>39</v>
      </c>
      <c r="J18" s="76">
        <v>540</v>
      </c>
      <c r="K18"/>
      <c r="L18"/>
      <c r="M18"/>
      <c r="N18"/>
      <c r="O18"/>
      <c r="P18"/>
      <c r="Q18"/>
      <c r="R18"/>
      <c r="S18"/>
      <c r="T18"/>
      <c r="U18"/>
    </row>
    <row r="19" spans="1:21" x14ac:dyDescent="0.2">
      <c r="B19" s="342">
        <v>80037378</v>
      </c>
      <c r="C19" s="343">
        <v>44425</v>
      </c>
      <c r="D19" s="345" t="s">
        <v>33</v>
      </c>
      <c r="E19" s="345">
        <v>1825</v>
      </c>
      <c r="F19" s="342" t="s">
        <v>278</v>
      </c>
      <c r="I19" s="76" t="s">
        <v>41</v>
      </c>
      <c r="J19" s="76">
        <v>600</v>
      </c>
      <c r="K19"/>
      <c r="L19"/>
      <c r="M19"/>
      <c r="N19"/>
      <c r="O19"/>
      <c r="P19"/>
      <c r="Q19"/>
      <c r="R19"/>
      <c r="S19"/>
      <c r="T19"/>
      <c r="U19"/>
    </row>
    <row r="20" spans="1:21" x14ac:dyDescent="0.2">
      <c r="B20" s="205">
        <v>80037462</v>
      </c>
      <c r="C20" s="207">
        <v>44425</v>
      </c>
      <c r="D20" s="341" t="s">
        <v>29</v>
      </c>
      <c r="E20" s="341">
        <v>310</v>
      </c>
      <c r="F20" s="344" t="s">
        <v>279</v>
      </c>
      <c r="I20" s="76" t="s">
        <v>42</v>
      </c>
      <c r="J20" s="76">
        <v>1020</v>
      </c>
      <c r="K20"/>
      <c r="L20"/>
      <c r="M20"/>
      <c r="N20"/>
      <c r="O20"/>
      <c r="P20"/>
      <c r="Q20"/>
      <c r="R20"/>
      <c r="S20"/>
      <c r="T20"/>
      <c r="U20"/>
    </row>
    <row r="21" spans="1:21" x14ac:dyDescent="0.2">
      <c r="B21" s="205">
        <v>80037462</v>
      </c>
      <c r="C21" s="207">
        <v>44425</v>
      </c>
      <c r="D21" s="341" t="s">
        <v>28</v>
      </c>
      <c r="E21" s="341">
        <v>140</v>
      </c>
      <c r="F21" s="344" t="s">
        <v>279</v>
      </c>
      <c r="I21" s="76" t="s">
        <v>210</v>
      </c>
      <c r="J21" s="76">
        <v>200</v>
      </c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205">
        <v>80037462</v>
      </c>
      <c r="C22" s="207">
        <v>44425</v>
      </c>
      <c r="D22" s="341" t="s">
        <v>31</v>
      </c>
      <c r="E22" s="341">
        <v>350</v>
      </c>
      <c r="F22" s="344" t="s">
        <v>279</v>
      </c>
      <c r="H22" s="208"/>
      <c r="I22" s="76" t="s">
        <v>43</v>
      </c>
      <c r="J22" s="76">
        <v>530</v>
      </c>
      <c r="M22"/>
      <c r="N22"/>
      <c r="O22"/>
    </row>
    <row r="23" spans="1:21" x14ac:dyDescent="0.2">
      <c r="B23" s="205">
        <v>80037462</v>
      </c>
      <c r="C23" s="207">
        <v>44425</v>
      </c>
      <c r="D23" s="341" t="s">
        <v>32</v>
      </c>
      <c r="E23" s="341">
        <v>1050</v>
      </c>
      <c r="F23" s="344" t="s">
        <v>279</v>
      </c>
      <c r="I23" s="76" t="s">
        <v>24</v>
      </c>
      <c r="J23" s="76">
        <v>16335</v>
      </c>
    </row>
    <row r="24" spans="1:21" x14ac:dyDescent="0.2">
      <c r="B24" s="205">
        <v>80037462</v>
      </c>
      <c r="C24" s="207">
        <v>44425</v>
      </c>
      <c r="D24" s="341" t="s">
        <v>35</v>
      </c>
      <c r="E24" s="341">
        <v>395</v>
      </c>
      <c r="F24" s="344" t="s">
        <v>279</v>
      </c>
      <c r="I24"/>
    </row>
    <row r="25" spans="1:21" x14ac:dyDescent="0.2">
      <c r="B25" s="205">
        <v>80037462</v>
      </c>
      <c r="C25" s="207">
        <v>44425</v>
      </c>
      <c r="D25" s="341" t="s">
        <v>214</v>
      </c>
      <c r="E25" s="341">
        <v>200</v>
      </c>
      <c r="F25" s="344" t="s">
        <v>279</v>
      </c>
      <c r="I25"/>
    </row>
    <row r="26" spans="1:21" x14ac:dyDescent="0.2">
      <c r="B26" s="205">
        <v>80037462</v>
      </c>
      <c r="C26" s="207">
        <v>44425</v>
      </c>
      <c r="D26" s="302" t="s">
        <v>37</v>
      </c>
      <c r="E26" s="302">
        <v>1135</v>
      </c>
      <c r="F26" s="344" t="s">
        <v>279</v>
      </c>
      <c r="I26"/>
    </row>
    <row r="27" spans="1:21" x14ac:dyDescent="0.2">
      <c r="B27" s="205">
        <v>80037462</v>
      </c>
      <c r="C27" s="207">
        <v>44425</v>
      </c>
      <c r="D27" s="302" t="s">
        <v>42</v>
      </c>
      <c r="E27" s="302">
        <v>100</v>
      </c>
      <c r="F27" s="344" t="s">
        <v>279</v>
      </c>
      <c r="I27"/>
    </row>
    <row r="28" spans="1:21" x14ac:dyDescent="0.2">
      <c r="B28" s="205">
        <v>80037462</v>
      </c>
      <c r="C28" s="207">
        <v>44425</v>
      </c>
      <c r="D28" s="302" t="s">
        <v>43</v>
      </c>
      <c r="E28" s="302">
        <v>130</v>
      </c>
      <c r="F28" s="344" t="s">
        <v>279</v>
      </c>
      <c r="I28"/>
    </row>
    <row r="29" spans="1:21" x14ac:dyDescent="0.2">
      <c r="B29" s="342">
        <v>80037665</v>
      </c>
      <c r="C29" s="343">
        <v>44427</v>
      </c>
      <c r="D29" s="345" t="s">
        <v>214</v>
      </c>
      <c r="E29" s="345">
        <v>200</v>
      </c>
      <c r="F29" s="343" t="s">
        <v>280</v>
      </c>
      <c r="I29"/>
    </row>
    <row r="30" spans="1:21" x14ac:dyDescent="0.2">
      <c r="B30" s="342">
        <v>80037665</v>
      </c>
      <c r="C30" s="343">
        <v>44427</v>
      </c>
      <c r="D30" s="345" t="s">
        <v>38</v>
      </c>
      <c r="E30" s="345">
        <v>120</v>
      </c>
      <c r="F30" s="343" t="s">
        <v>280</v>
      </c>
      <c r="I30"/>
      <c r="M30" s="200"/>
      <c r="N30" s="200"/>
    </row>
    <row r="31" spans="1:21" x14ac:dyDescent="0.2">
      <c r="B31" s="342">
        <v>80037665</v>
      </c>
      <c r="C31" s="343">
        <v>44427</v>
      </c>
      <c r="D31" s="345" t="s">
        <v>33</v>
      </c>
      <c r="E31" s="345">
        <v>1000</v>
      </c>
      <c r="F31" s="343" t="s">
        <v>280</v>
      </c>
      <c r="I31"/>
    </row>
    <row r="32" spans="1:21" s="200" customFormat="1" x14ac:dyDescent="0.2">
      <c r="A32" s="199"/>
      <c r="B32" s="342">
        <v>80037665</v>
      </c>
      <c r="C32" s="343">
        <v>44427</v>
      </c>
      <c r="D32" s="345" t="s">
        <v>35</v>
      </c>
      <c r="E32" s="345">
        <v>495</v>
      </c>
      <c r="F32" s="343" t="s">
        <v>280</v>
      </c>
      <c r="G32" s="199"/>
      <c r="H32" s="199"/>
      <c r="I32"/>
      <c r="K32" s="199"/>
    </row>
    <row r="33" spans="1:14" x14ac:dyDescent="0.2">
      <c r="B33" s="342">
        <v>80037665</v>
      </c>
      <c r="C33" s="343">
        <v>44427</v>
      </c>
      <c r="D33" s="345" t="s">
        <v>149</v>
      </c>
      <c r="E33" s="345">
        <v>170</v>
      </c>
      <c r="F33" s="343" t="s">
        <v>280</v>
      </c>
      <c r="I33"/>
      <c r="M33" s="200"/>
      <c r="N33" s="200"/>
    </row>
    <row r="34" spans="1:14" s="200" customFormat="1" x14ac:dyDescent="0.2">
      <c r="A34" s="199"/>
      <c r="B34" s="342">
        <v>80037665</v>
      </c>
      <c r="C34" s="343">
        <v>44427</v>
      </c>
      <c r="D34" s="345" t="s">
        <v>37</v>
      </c>
      <c r="E34" s="345">
        <v>560</v>
      </c>
      <c r="F34" s="343" t="s">
        <v>280</v>
      </c>
      <c r="G34" s="199"/>
      <c r="H34" s="199"/>
      <c r="I34"/>
      <c r="K34" s="199"/>
    </row>
    <row r="35" spans="1:14" s="200" customFormat="1" x14ac:dyDescent="0.2">
      <c r="A35" s="199"/>
      <c r="B35" s="342">
        <v>80037665</v>
      </c>
      <c r="C35" s="343">
        <v>44427</v>
      </c>
      <c r="D35" s="345" t="s">
        <v>39</v>
      </c>
      <c r="E35" s="345">
        <v>540</v>
      </c>
      <c r="F35" s="343" t="s">
        <v>280</v>
      </c>
      <c r="G35" s="199"/>
      <c r="H35" s="199"/>
      <c r="I35"/>
      <c r="K35" s="199"/>
    </row>
    <row r="36" spans="1:14" s="200" customFormat="1" x14ac:dyDescent="0.2">
      <c r="A36" s="199"/>
      <c r="B36" s="342">
        <v>80037665</v>
      </c>
      <c r="C36" s="343">
        <v>44427</v>
      </c>
      <c r="D36" s="345" t="s">
        <v>42</v>
      </c>
      <c r="E36" s="345">
        <v>300</v>
      </c>
      <c r="F36" s="343" t="s">
        <v>280</v>
      </c>
      <c r="G36" s="199"/>
      <c r="H36" s="199"/>
      <c r="I36"/>
      <c r="K36" s="199"/>
    </row>
    <row r="37" spans="1:14" s="200" customFormat="1" x14ac:dyDescent="0.2">
      <c r="A37" s="199"/>
      <c r="B37" s="342">
        <v>80037665</v>
      </c>
      <c r="C37" s="343">
        <v>44427</v>
      </c>
      <c r="D37" s="345" t="s">
        <v>166</v>
      </c>
      <c r="E37" s="345">
        <v>180</v>
      </c>
      <c r="F37" s="343" t="s">
        <v>280</v>
      </c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199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199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199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199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199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199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199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199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199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2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199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199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199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dataValidations disablePrompts="1" count="5">
    <dataValidation type="list" allowBlank="1" showInputMessage="1" showErrorMessage="1" sqref="D40" xr:uid="{00000000-0002-0000-3800-000000000000}">
      <formula1>$B$47:$B$78</formula1>
    </dataValidation>
    <dataValidation type="list" allowBlank="1" showInputMessage="1" showErrorMessage="1" sqref="D49" xr:uid="{00000000-0002-0000-3800-000001000000}">
      <formula1>$B$49:$B$68</formula1>
    </dataValidation>
    <dataValidation type="list" allowBlank="1" showInputMessage="1" showErrorMessage="1" sqref="D45:D48" xr:uid="{00000000-0002-0000-3800-000002000000}">
      <formula1>$B$49:$B$74</formula1>
    </dataValidation>
    <dataValidation type="list" allowBlank="1" showInputMessage="1" showErrorMessage="1" sqref="D32:D34 D4:D30" xr:uid="{00000000-0002-0000-3800-000003000000}">
      <formula1>$B$47:$B$73</formula1>
    </dataValidation>
    <dataValidation type="list" allowBlank="1" showInputMessage="1" showErrorMessage="1" sqref="D31 D35:D39 D41:D44" xr:uid="{00000000-0002-0000-3800-000004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8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 filterMode="1">
    <tabColor rgb="FFFFC000"/>
    <pageSetUpPr fitToPage="1"/>
  </sheetPr>
  <dimension ref="A2:R103"/>
  <sheetViews>
    <sheetView showGridLines="0" topLeftCell="A7" zoomScale="80" zoomScaleNormal="80" workbookViewId="0">
      <selection activeCell="G34" sqref="G3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6.5703125" style="199" bestFit="1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291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septiembre 2021'!$I$7:$J$20,2,FALSE),0)</f>
        <v>600</v>
      </c>
      <c r="F8" s="205" t="s">
        <v>12</v>
      </c>
      <c r="G8" s="346">
        <f t="shared" ref="G8:G33" si="0">+D8*E8</f>
        <v>1655.9999999999998</v>
      </c>
      <c r="J8" s="290"/>
      <c r="L8" s="142" t="s">
        <v>224</v>
      </c>
      <c r="M8" s="299">
        <f t="shared" ref="M8:M15" si="1">E8</f>
        <v>600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hidden="1" customHeight="1" x14ac:dyDescent="0.2">
      <c r="A9" s="200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septiembre 2021'!$I$7:$J$20,2,FALSE),0)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septiembre 2021'!$I$7:$J$20,2,FALSE),0)</f>
        <v>380</v>
      </c>
      <c r="F10" s="205" t="s">
        <v>12</v>
      </c>
      <c r="G10" s="346">
        <f t="shared" si="0"/>
        <v>1227.4000000000001</v>
      </c>
      <c r="I10" s="63"/>
      <c r="J10" s="63"/>
      <c r="K10"/>
      <c r="L10" s="237" t="s">
        <v>225</v>
      </c>
      <c r="M10" s="299">
        <f t="shared" si="1"/>
        <v>380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septiembre 2021'!$I$7:$J$20,2,FALSE),0)</f>
        <v>740</v>
      </c>
      <c r="F11" s="205" t="s">
        <v>12</v>
      </c>
      <c r="G11" s="346">
        <f t="shared" si="0"/>
        <v>1361.6000000000001</v>
      </c>
      <c r="I11" s="63"/>
      <c r="J11" s="63"/>
      <c r="K11"/>
      <c r="L11" s="237" t="s">
        <v>226</v>
      </c>
      <c r="M11" s="299">
        <f t="shared" si="1"/>
        <v>740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septiembre 2021'!$I$7:$J$20,2,FALSE),0)</f>
        <v>990</v>
      </c>
      <c r="F12" s="205" t="s">
        <v>12</v>
      </c>
      <c r="G12" s="346">
        <f t="shared" si="0"/>
        <v>3148.2000000000003</v>
      </c>
      <c r="I12" s="63"/>
      <c r="J12" s="63"/>
      <c r="K12"/>
      <c r="L12" s="237" t="s">
        <v>227</v>
      </c>
      <c r="M12" s="299">
        <f t="shared" si="1"/>
        <v>990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septiembre 2021'!$I$7:$J$20,2,FALSE),0)</f>
        <v>2840</v>
      </c>
      <c r="F13" s="205" t="s">
        <v>12</v>
      </c>
      <c r="G13" s="346">
        <f t="shared" si="0"/>
        <v>6759.2</v>
      </c>
      <c r="I13" s="63"/>
      <c r="J13" s="63"/>
      <c r="K13"/>
      <c r="L13" s="237" t="s">
        <v>228</v>
      </c>
      <c r="M13" s="299">
        <f t="shared" si="1"/>
        <v>2840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hidden="1" customHeight="1" x14ac:dyDescent="0.2">
      <c r="A14" s="200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septiembre 2021'!$I$7:$J$20,2,FALSE),0)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septiembre 2021'!$I$7:$J$20,2,FALSE),0)</f>
        <v>2270</v>
      </c>
      <c r="F15" s="347" t="s">
        <v>12</v>
      </c>
      <c r="G15" s="346">
        <f t="shared" si="0"/>
        <v>13574.6</v>
      </c>
      <c r="I15" s="63"/>
      <c r="J15" s="63"/>
      <c r="K15"/>
      <c r="L15" s="237" t="s">
        <v>229</v>
      </c>
      <c r="M15" s="299">
        <f t="shared" si="1"/>
        <v>2270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septiembre 2021'!$I$7:$J$20,2,FALSE),0)</f>
        <v>705</v>
      </c>
      <c r="F16" s="347" t="s">
        <v>12</v>
      </c>
      <c r="G16" s="346">
        <f>+D16*E16</f>
        <v>3898.65</v>
      </c>
      <c r="L16" s="199" t="s">
        <v>234</v>
      </c>
      <c r="M16" s="299">
        <f>E16</f>
        <v>705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septiembre 2021'!$I$7:$J$20,2,FALSE),0)</f>
        <v>570</v>
      </c>
      <c r="F17" s="347" t="s">
        <v>12</v>
      </c>
      <c r="G17" s="346">
        <f>+D17*E17</f>
        <v>2787.2999999999997</v>
      </c>
      <c r="L17" s="199" t="s">
        <v>269</v>
      </c>
      <c r="M17" s="299">
        <f>E17</f>
        <v>570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hidden="1" customHeight="1" x14ac:dyDescent="0.2">
      <c r="A18" s="200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septiembre 2021'!$I$7:$J$20,2,FALSE),0)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hidden="1" customHeight="1" x14ac:dyDescent="0.2">
      <c r="A19" s="200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septiembre 2021'!$I$7:$J$20,2,FALSE),0)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hidden="1" customHeight="1" x14ac:dyDescent="0.2">
      <c r="A20" s="200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septiembre 2021'!$I$7:$J$20,2,FALSE),0)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septiembre 2021'!$I$7:$J$20,2,FALSE),0)</f>
        <v>350</v>
      </c>
      <c r="F21" s="347" t="s">
        <v>12</v>
      </c>
      <c r="G21" s="346">
        <f>+D21*E21</f>
        <v>2191</v>
      </c>
      <c r="L21" s="199" t="s">
        <v>235</v>
      </c>
      <c r="M21" s="299">
        <f>E21</f>
        <v>350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septiembre 2021'!$I$7:$J$20,2,FALSE),0)</f>
        <v>1860</v>
      </c>
      <c r="F22" s="347" t="s">
        <v>12</v>
      </c>
      <c r="G22" s="346">
        <f t="shared" si="0"/>
        <v>3999</v>
      </c>
      <c r="I22" s="63"/>
      <c r="J22" s="63"/>
      <c r="K22"/>
      <c r="L22" s="237" t="s">
        <v>230</v>
      </c>
      <c r="M22" s="299">
        <f t="shared" si="3"/>
        <v>1860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septiembre 2021'!$I$7:$J$20,2,FALSE),0)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septiembre 2021'!$I$7:$J$20,2,FALSE),0)</f>
        <v>500</v>
      </c>
      <c r="F24" s="347" t="s">
        <v>12</v>
      </c>
      <c r="G24" s="346">
        <f t="shared" si="0"/>
        <v>1415</v>
      </c>
      <c r="I24" s="63"/>
      <c r="J24" s="332"/>
      <c r="K24"/>
      <c r="L24" s="237" t="s">
        <v>232</v>
      </c>
      <c r="M24" s="299">
        <f t="shared" si="3"/>
        <v>500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00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septiembre 2021'!$I$7:$J$20,2,FALSE),0)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hidden="1" customHeight="1" x14ac:dyDescent="0.2">
      <c r="A26" s="200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septiembre 2021'!$I$7:$J$20,2,FALSE),0)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septiembre 2021'!$I$7:$J$20,2,FALSE),0)</f>
        <v>0</v>
      </c>
      <c r="F27" s="347" t="s">
        <v>12</v>
      </c>
      <c r="G27" s="346">
        <f t="shared" si="0"/>
        <v>0</v>
      </c>
      <c r="I27" s="63"/>
      <c r="J27" s="63"/>
      <c r="K27"/>
      <c r="L27" s="301" t="s">
        <v>239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customHeight="1" x14ac:dyDescent="0.2">
      <c r="A28" s="200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septiembre 2021'!$I$7:$J$20,2,FALSE),0)</f>
        <v>1</v>
      </c>
      <c r="F28" s="347" t="s">
        <v>155</v>
      </c>
      <c r="G28" s="346">
        <f>+D28*E28</f>
        <v>2850</v>
      </c>
      <c r="L28" s="199" t="s">
        <v>248</v>
      </c>
      <c r="M28" s="299">
        <f>E28</f>
        <v>1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septiembre 2021'!$I$7:$J$20,2,FALSE),0)</f>
        <v>1050</v>
      </c>
      <c r="F29" s="347" t="s">
        <v>12</v>
      </c>
      <c r="G29" s="346">
        <f t="shared" si="0"/>
        <v>4609.5</v>
      </c>
      <c r="I29" s="63"/>
      <c r="J29" s="63"/>
      <c r="K29"/>
      <c r="L29" s="237" t="s">
        <v>233</v>
      </c>
      <c r="M29" s="299">
        <f t="shared" si="3"/>
        <v>1050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septiembre 2021'!$I$7:$J$20,2,FALSE),0)</f>
        <v>0</v>
      </c>
      <c r="F30" s="347" t="s">
        <v>12</v>
      </c>
      <c r="G30" s="346">
        <f t="shared" si="0"/>
        <v>0</v>
      </c>
      <c r="I30" s="333"/>
      <c r="J30"/>
      <c r="K30"/>
      <c r="L30" s="237" t="s">
        <v>255</v>
      </c>
      <c r="M30" s="299">
        <f t="shared" si="3"/>
        <v>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septiembre 2021'!$I$7:$J$20,2,FALSE),0)</f>
        <v>0</v>
      </c>
      <c r="F31" s="347" t="s">
        <v>12</v>
      </c>
      <c r="G31" s="346">
        <f>+D31*E31</f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hidden="1" customHeight="1" x14ac:dyDescent="0.2">
      <c r="A32" s="200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septiembre 2021'!$I$7:$J$20,2,FALSE),0)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hidden="1" customHeight="1" x14ac:dyDescent="0.2">
      <c r="A33" s="200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septiembre 2021'!$I$7:$J$20,2,FALSE),0)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49766.65</v>
      </c>
      <c r="I34" s="321">
        <f>G34*0.97</f>
        <v>48273.650500000003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Septiembre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517318.16</v>
      </c>
      <c r="E37" s="167">
        <v>1</v>
      </c>
      <c r="F37" s="205" t="s">
        <v>10</v>
      </c>
      <c r="G37" s="339">
        <f>D37*E37</f>
        <v>517318.16</v>
      </c>
      <c r="I37" s="321">
        <f>G37*0.97</f>
        <v>501798.61519999994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51708.65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517318.16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50157.390500000001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501798.61519999994</v>
      </c>
      <c r="I42" s="199">
        <f>95.53</f>
        <v>95.53</v>
      </c>
      <c r="J42" s="199">
        <f>G42/I42+G41</f>
        <v>55410.176171516803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9000000}">
    <filterColumn colId="4">
      <filters blank="1">
        <filter val="1"/>
        <filter val="1050"/>
        <filter val="120"/>
        <filter val="1860"/>
        <filter val="2270"/>
        <filter val="2840"/>
        <filter val="350"/>
        <filter val="380"/>
        <filter val="500"/>
        <filter val="570"/>
        <filter val="600"/>
        <filter val="705"/>
        <filter val="740"/>
        <filter val="99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>
    <pageSetUpPr fitToPage="1"/>
  </sheetPr>
  <dimension ref="A1:V79"/>
  <sheetViews>
    <sheetView topLeftCell="B1" zoomScale="98" zoomScaleNormal="98" workbookViewId="0">
      <selection activeCell="J26" sqref="J26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18" t="s">
        <v>19</v>
      </c>
      <c r="C3" s="218" t="s">
        <v>20</v>
      </c>
      <c r="D3" s="218" t="s">
        <v>21</v>
      </c>
      <c r="E3" s="218" t="s">
        <v>153</v>
      </c>
      <c r="F3" s="218" t="s">
        <v>74</v>
      </c>
      <c r="V3" s="199">
        <f>+Y2</f>
        <v>0</v>
      </c>
    </row>
    <row r="4" spans="2:22" x14ac:dyDescent="0.2">
      <c r="B4" s="210">
        <v>80038754</v>
      </c>
      <c r="C4" s="211">
        <v>44439</v>
      </c>
      <c r="D4" s="210" t="s">
        <v>42</v>
      </c>
      <c r="E4" s="210">
        <v>270</v>
      </c>
      <c r="F4" s="211" t="s">
        <v>287</v>
      </c>
      <c r="G4" s="200"/>
      <c r="H4" s="200"/>
    </row>
    <row r="5" spans="2:22" x14ac:dyDescent="0.2">
      <c r="B5" s="210">
        <v>80038754</v>
      </c>
      <c r="C5" s="211">
        <v>44439</v>
      </c>
      <c r="D5" s="210" t="s">
        <v>35</v>
      </c>
      <c r="E5" s="210">
        <v>1150</v>
      </c>
      <c r="F5" s="211" t="s">
        <v>287</v>
      </c>
      <c r="G5" s="200"/>
      <c r="H5" s="200"/>
    </row>
    <row r="6" spans="2:22" x14ac:dyDescent="0.2">
      <c r="B6" s="210">
        <v>80038754</v>
      </c>
      <c r="C6" s="211">
        <v>44439</v>
      </c>
      <c r="D6" s="210" t="s">
        <v>149</v>
      </c>
      <c r="E6" s="210">
        <v>360</v>
      </c>
      <c r="F6" s="211" t="s">
        <v>287</v>
      </c>
      <c r="G6" s="200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210">
        <v>80038754</v>
      </c>
      <c r="C7" s="211">
        <v>44439</v>
      </c>
      <c r="D7" s="210" t="s">
        <v>28</v>
      </c>
      <c r="E7" s="210">
        <v>200</v>
      </c>
      <c r="F7" s="211" t="s">
        <v>287</v>
      </c>
      <c r="G7" s="200"/>
      <c r="H7" s="200"/>
      <c r="I7" s="76" t="s">
        <v>29</v>
      </c>
      <c r="J7" s="76">
        <v>600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210">
        <v>80038754</v>
      </c>
      <c r="C8" s="211">
        <v>44439</v>
      </c>
      <c r="D8" s="210" t="s">
        <v>29</v>
      </c>
      <c r="E8" s="210">
        <v>280</v>
      </c>
      <c r="F8" s="211" t="s">
        <v>287</v>
      </c>
      <c r="I8" s="76" t="s">
        <v>28</v>
      </c>
      <c r="J8" s="76">
        <v>380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210">
        <v>80038754</v>
      </c>
      <c r="C9" s="211">
        <v>44439</v>
      </c>
      <c r="D9" s="210" t="s">
        <v>31</v>
      </c>
      <c r="E9" s="210">
        <v>370</v>
      </c>
      <c r="F9" s="211" t="s">
        <v>287</v>
      </c>
      <c r="I9" s="76" t="s">
        <v>31</v>
      </c>
      <c r="J9" s="76">
        <v>740</v>
      </c>
      <c r="K9" s="63"/>
      <c r="M9"/>
      <c r="N9"/>
      <c r="O9"/>
      <c r="P9"/>
      <c r="Q9"/>
      <c r="R9"/>
      <c r="S9"/>
      <c r="T9"/>
      <c r="U9"/>
    </row>
    <row r="10" spans="2:22" x14ac:dyDescent="0.2">
      <c r="B10" s="210">
        <v>80038754</v>
      </c>
      <c r="C10" s="211">
        <v>44439</v>
      </c>
      <c r="D10" s="210" t="s">
        <v>37</v>
      </c>
      <c r="E10" s="210">
        <v>110</v>
      </c>
      <c r="F10" s="211" t="s">
        <v>287</v>
      </c>
      <c r="I10" s="76" t="s">
        <v>32</v>
      </c>
      <c r="J10" s="76">
        <v>990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210">
        <v>80038754</v>
      </c>
      <c r="C11" s="211">
        <v>44439</v>
      </c>
      <c r="D11" s="210" t="s">
        <v>248</v>
      </c>
      <c r="E11" s="210">
        <v>1</v>
      </c>
      <c r="F11" s="211" t="s">
        <v>287</v>
      </c>
      <c r="H11" s="208"/>
      <c r="I11" s="76" t="s">
        <v>33</v>
      </c>
      <c r="J11" s="76">
        <v>2840</v>
      </c>
      <c r="K11" s="63"/>
      <c r="M11" s="353"/>
      <c r="N11"/>
      <c r="O11"/>
      <c r="P11"/>
      <c r="Q11"/>
      <c r="R11"/>
      <c r="S11"/>
      <c r="T11"/>
      <c r="U11"/>
    </row>
    <row r="12" spans="2:22" x14ac:dyDescent="0.2">
      <c r="B12" s="349">
        <v>80039052</v>
      </c>
      <c r="C12" s="350">
        <v>44448</v>
      </c>
      <c r="D12" s="349" t="s">
        <v>214</v>
      </c>
      <c r="E12" s="349">
        <v>470</v>
      </c>
      <c r="F12" s="349" t="s">
        <v>288</v>
      </c>
      <c r="I12" s="76" t="s">
        <v>35</v>
      </c>
      <c r="J12" s="76">
        <v>2270</v>
      </c>
      <c r="K12" s="63"/>
      <c r="M12" s="353"/>
      <c r="N12"/>
      <c r="O12"/>
      <c r="P12"/>
      <c r="Q12"/>
      <c r="R12"/>
      <c r="S12"/>
      <c r="T12"/>
      <c r="U12"/>
    </row>
    <row r="13" spans="2:22" x14ac:dyDescent="0.2">
      <c r="B13" s="349">
        <v>80039052</v>
      </c>
      <c r="C13" s="350">
        <v>44448</v>
      </c>
      <c r="D13" s="349" t="s">
        <v>166</v>
      </c>
      <c r="E13" s="349">
        <v>170</v>
      </c>
      <c r="F13" s="349" t="s">
        <v>288</v>
      </c>
      <c r="I13" s="76" t="s">
        <v>149</v>
      </c>
      <c r="J13" s="76">
        <v>705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349">
        <v>80039052</v>
      </c>
      <c r="C14" s="350">
        <v>44448</v>
      </c>
      <c r="D14" s="349" t="s">
        <v>35</v>
      </c>
      <c r="E14" s="349">
        <v>400</v>
      </c>
      <c r="F14" s="349" t="s">
        <v>288</v>
      </c>
      <c r="I14" s="76" t="s">
        <v>214</v>
      </c>
      <c r="J14" s="76">
        <v>570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349">
        <v>80039052</v>
      </c>
      <c r="C15" s="350">
        <v>44448</v>
      </c>
      <c r="D15" s="349" t="s">
        <v>149</v>
      </c>
      <c r="E15" s="349">
        <v>165</v>
      </c>
      <c r="F15" s="349" t="s">
        <v>288</v>
      </c>
      <c r="I15" s="76" t="s">
        <v>166</v>
      </c>
      <c r="J15" s="76">
        <v>350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349">
        <v>80039052</v>
      </c>
      <c r="C16" s="350">
        <v>44448</v>
      </c>
      <c r="D16" s="349" t="s">
        <v>33</v>
      </c>
      <c r="E16" s="349">
        <v>1840</v>
      </c>
      <c r="F16" s="349" t="s">
        <v>288</v>
      </c>
      <c r="I16" s="76" t="s">
        <v>37</v>
      </c>
      <c r="J16" s="76">
        <v>1860</v>
      </c>
      <c r="K16" s="63"/>
      <c r="M16" s="353"/>
      <c r="N16"/>
      <c r="O16"/>
      <c r="P16"/>
      <c r="Q16"/>
      <c r="R16"/>
      <c r="S16"/>
      <c r="T16"/>
      <c r="U16"/>
    </row>
    <row r="17" spans="1:21" x14ac:dyDescent="0.2">
      <c r="B17" s="349">
        <v>80039052</v>
      </c>
      <c r="C17" s="350">
        <v>44448</v>
      </c>
      <c r="D17" s="349" t="s">
        <v>42</v>
      </c>
      <c r="E17" s="349">
        <v>660</v>
      </c>
      <c r="F17" s="349" t="s">
        <v>288</v>
      </c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210">
        <v>80039232</v>
      </c>
      <c r="C18" s="211">
        <v>44452</v>
      </c>
      <c r="D18" s="210" t="s">
        <v>31</v>
      </c>
      <c r="E18" s="210">
        <v>370</v>
      </c>
      <c r="F18" s="210" t="s">
        <v>289</v>
      </c>
      <c r="I18" s="76" t="s">
        <v>39</v>
      </c>
      <c r="J18" s="76">
        <v>500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210">
        <v>80039232</v>
      </c>
      <c r="C19" s="211">
        <v>44452</v>
      </c>
      <c r="D19" s="302" t="s">
        <v>35</v>
      </c>
      <c r="E19" s="302">
        <v>375</v>
      </c>
      <c r="F19" s="210" t="s">
        <v>289</v>
      </c>
      <c r="I19" s="76" t="s">
        <v>248</v>
      </c>
      <c r="J19" s="76">
        <v>1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210">
        <v>80039232</v>
      </c>
      <c r="C20" s="211">
        <v>44452</v>
      </c>
      <c r="D20" s="302" t="s">
        <v>37</v>
      </c>
      <c r="E20" s="302">
        <v>1050</v>
      </c>
      <c r="F20" s="210" t="s">
        <v>289</v>
      </c>
      <c r="I20" s="76" t="s">
        <v>42</v>
      </c>
      <c r="J20" s="76">
        <v>1050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210">
        <v>80039232</v>
      </c>
      <c r="C21" s="211">
        <v>44452</v>
      </c>
      <c r="D21" s="341" t="s">
        <v>42</v>
      </c>
      <c r="E21" s="341">
        <v>120</v>
      </c>
      <c r="F21" s="210" t="s">
        <v>289</v>
      </c>
      <c r="I21" s="76" t="s">
        <v>24</v>
      </c>
      <c r="J21" s="76">
        <v>12976</v>
      </c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349">
        <v>80039553</v>
      </c>
      <c r="C22" s="350">
        <v>44456</v>
      </c>
      <c r="D22" s="351" t="s">
        <v>33</v>
      </c>
      <c r="E22" s="351">
        <v>1000</v>
      </c>
      <c r="F22" s="352" t="s">
        <v>290</v>
      </c>
      <c r="H22" s="208"/>
      <c r="I22"/>
      <c r="J22" s="99"/>
      <c r="M22"/>
      <c r="N22"/>
      <c r="O22"/>
    </row>
    <row r="23" spans="1:21" x14ac:dyDescent="0.2">
      <c r="B23" s="349">
        <v>80039553</v>
      </c>
      <c r="C23" s="350">
        <v>44456</v>
      </c>
      <c r="D23" s="351" t="s">
        <v>32</v>
      </c>
      <c r="E23" s="351">
        <v>990</v>
      </c>
      <c r="F23" s="352" t="s">
        <v>290</v>
      </c>
      <c r="I23"/>
      <c r="J23" s="99"/>
    </row>
    <row r="24" spans="1:21" x14ac:dyDescent="0.2">
      <c r="B24" s="349">
        <v>80039553</v>
      </c>
      <c r="C24" s="350">
        <v>44456</v>
      </c>
      <c r="D24" s="351" t="s">
        <v>29</v>
      </c>
      <c r="E24" s="351">
        <v>320</v>
      </c>
      <c r="F24" s="352" t="s">
        <v>290</v>
      </c>
      <c r="I24"/>
    </row>
    <row r="25" spans="1:21" x14ac:dyDescent="0.2">
      <c r="B25" s="349">
        <v>80039553</v>
      </c>
      <c r="C25" s="350">
        <v>44456</v>
      </c>
      <c r="D25" s="351" t="s">
        <v>39</v>
      </c>
      <c r="E25" s="351">
        <v>500</v>
      </c>
      <c r="F25" s="352" t="s">
        <v>290</v>
      </c>
      <c r="I25"/>
    </row>
    <row r="26" spans="1:21" x14ac:dyDescent="0.2">
      <c r="B26" s="349">
        <v>80039553</v>
      </c>
      <c r="C26" s="350">
        <v>44456</v>
      </c>
      <c r="D26" s="351" t="s">
        <v>214</v>
      </c>
      <c r="E26" s="351">
        <v>100</v>
      </c>
      <c r="F26" s="352" t="s">
        <v>290</v>
      </c>
      <c r="I26"/>
    </row>
    <row r="27" spans="1:21" x14ac:dyDescent="0.2">
      <c r="B27" s="349">
        <v>80039553</v>
      </c>
      <c r="C27" s="350">
        <v>44456</v>
      </c>
      <c r="D27" s="351" t="s">
        <v>149</v>
      </c>
      <c r="E27" s="351">
        <v>180</v>
      </c>
      <c r="F27" s="352" t="s">
        <v>290</v>
      </c>
      <c r="I27"/>
    </row>
    <row r="28" spans="1:21" x14ac:dyDescent="0.2">
      <c r="B28" s="349">
        <v>80039553</v>
      </c>
      <c r="C28" s="350">
        <v>44456</v>
      </c>
      <c r="D28" s="351" t="s">
        <v>28</v>
      </c>
      <c r="E28" s="351">
        <v>180</v>
      </c>
      <c r="F28" s="352" t="s">
        <v>290</v>
      </c>
      <c r="I28"/>
    </row>
    <row r="29" spans="1:21" x14ac:dyDescent="0.2">
      <c r="B29" s="349">
        <v>80039553</v>
      </c>
      <c r="C29" s="350">
        <v>44456</v>
      </c>
      <c r="D29" s="351" t="s">
        <v>37</v>
      </c>
      <c r="E29" s="351">
        <v>700</v>
      </c>
      <c r="F29" s="352" t="s">
        <v>290</v>
      </c>
      <c r="I29"/>
    </row>
    <row r="30" spans="1:21" x14ac:dyDescent="0.2">
      <c r="B30" s="349">
        <v>80039553</v>
      </c>
      <c r="C30" s="350">
        <v>44456</v>
      </c>
      <c r="D30" s="351" t="s">
        <v>38</v>
      </c>
      <c r="E30" s="351">
        <v>120</v>
      </c>
      <c r="F30" s="352" t="s">
        <v>290</v>
      </c>
      <c r="I30"/>
      <c r="M30" s="200"/>
      <c r="N30" s="200"/>
    </row>
    <row r="31" spans="1:21" x14ac:dyDescent="0.2">
      <c r="B31" s="349">
        <v>80039553</v>
      </c>
      <c r="C31" s="350">
        <v>44456</v>
      </c>
      <c r="D31" s="351" t="s">
        <v>35</v>
      </c>
      <c r="E31" s="351">
        <v>345</v>
      </c>
      <c r="F31" s="352" t="s">
        <v>290</v>
      </c>
      <c r="I31"/>
    </row>
    <row r="32" spans="1:21" s="200" customFormat="1" x14ac:dyDescent="0.2">
      <c r="A32" s="199"/>
      <c r="B32" s="349">
        <v>80039553</v>
      </c>
      <c r="C32" s="350">
        <v>44456</v>
      </c>
      <c r="D32" s="351" t="s">
        <v>166</v>
      </c>
      <c r="E32" s="351">
        <v>180</v>
      </c>
      <c r="F32" s="352" t="s">
        <v>290</v>
      </c>
      <c r="G32" s="199"/>
      <c r="H32" s="199"/>
      <c r="I32"/>
      <c r="K32" s="199"/>
    </row>
    <row r="33" spans="1:14" x14ac:dyDescent="0.2">
      <c r="B33" s="210"/>
      <c r="C33" s="211"/>
      <c r="D33" s="302"/>
      <c r="E33" s="302"/>
      <c r="F33" s="211"/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211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211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302"/>
      <c r="E36" s="302"/>
      <c r="F36" s="211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302"/>
      <c r="E37" s="302"/>
      <c r="F37" s="211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199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199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199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199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199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199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199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199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199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2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199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199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199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3A000000}"/>
  <dataValidations count="5">
    <dataValidation type="list" allowBlank="1" showInputMessage="1" showErrorMessage="1" sqref="D36:D39 D41:D44" xr:uid="{00000000-0002-0000-3A00-000000000000}">
      <formula1>$B$47:$B$72</formula1>
    </dataValidation>
    <dataValidation type="list" allowBlank="1" showInputMessage="1" showErrorMessage="1" sqref="D34:D35" xr:uid="{00000000-0002-0000-3A00-000001000000}">
      <formula1>$B$47:$B$73</formula1>
    </dataValidation>
    <dataValidation type="list" allowBlank="1" showInputMessage="1" showErrorMessage="1" sqref="D45:D48 D4:D33" xr:uid="{00000000-0002-0000-3A00-000002000000}">
      <formula1>$B$49:$B$74</formula1>
    </dataValidation>
    <dataValidation type="list" allowBlank="1" showInputMessage="1" showErrorMessage="1" sqref="D49" xr:uid="{00000000-0002-0000-3A00-000003000000}">
      <formula1>$B$49:$B$68</formula1>
    </dataValidation>
    <dataValidation type="list" allowBlank="1" showInputMessage="1" showErrorMessage="1" sqref="D40" xr:uid="{00000000-0002-0000-3A00-000004000000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 filterMode="1">
    <tabColor rgb="FFFFC000"/>
    <pageSetUpPr fitToPage="1"/>
  </sheetPr>
  <dimension ref="A2:R103"/>
  <sheetViews>
    <sheetView showGridLines="0" topLeftCell="A10" zoomScale="80" zoomScaleNormal="80" workbookViewId="0">
      <selection activeCell="G37" sqref="G37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6.5703125" style="199" bestFit="1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296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octubre 2021'!$I$7:$J$21,2,FALSE),0)</f>
        <v>600</v>
      </c>
      <c r="F8" s="205" t="s">
        <v>12</v>
      </c>
      <c r="G8" s="346">
        <f t="shared" ref="G8:G33" si="0">+D8*E8</f>
        <v>1655.9999999999998</v>
      </c>
      <c r="J8" s="290"/>
      <c r="L8" s="142" t="s">
        <v>224</v>
      </c>
      <c r="M8" s="299">
        <f t="shared" ref="M8:M15" si="1">E8</f>
        <v>600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octubre 2021'!$I$7:$J$21,2,FALSE),0)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octubre 2021'!$I$7:$J$21,2,FALSE),0)</f>
        <v>490</v>
      </c>
      <c r="F10" s="205" t="s">
        <v>12</v>
      </c>
      <c r="G10" s="346">
        <f t="shared" si="0"/>
        <v>1582.7</v>
      </c>
      <c r="I10" s="63"/>
      <c r="J10" s="63"/>
      <c r="K10"/>
      <c r="L10" s="237" t="s">
        <v>225</v>
      </c>
      <c r="M10" s="299">
        <f t="shared" si="1"/>
        <v>490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octubre 2021'!$I$7:$J$21,2,FALSE),0)</f>
        <v>740</v>
      </c>
      <c r="F11" s="205" t="s">
        <v>12</v>
      </c>
      <c r="G11" s="346">
        <f t="shared" si="0"/>
        <v>1361.6000000000001</v>
      </c>
      <c r="I11" s="63"/>
      <c r="J11" s="63"/>
      <c r="K11"/>
      <c r="L11" s="237" t="s">
        <v>226</v>
      </c>
      <c r="M11" s="299">
        <f t="shared" si="1"/>
        <v>740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octubre 2021'!$I$7:$J$21,2,FALSE),0)</f>
        <v>990</v>
      </c>
      <c r="F12" s="205" t="s">
        <v>12</v>
      </c>
      <c r="G12" s="346">
        <f t="shared" si="0"/>
        <v>3148.2000000000003</v>
      </c>
      <c r="I12" s="63"/>
      <c r="J12" s="63"/>
      <c r="K12"/>
      <c r="L12" s="237" t="s">
        <v>227</v>
      </c>
      <c r="M12" s="299">
        <f t="shared" si="1"/>
        <v>990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octubre 2021'!$I$7:$J$21,2,FALSE),0)</f>
        <v>2820</v>
      </c>
      <c r="F13" s="205" t="s">
        <v>12</v>
      </c>
      <c r="G13" s="346">
        <f t="shared" si="0"/>
        <v>6711.5999999999995</v>
      </c>
      <c r="I13" s="63"/>
      <c r="J13" s="63"/>
      <c r="K13"/>
      <c r="L13" s="237" t="s">
        <v>228</v>
      </c>
      <c r="M13" s="299">
        <f t="shared" si="1"/>
        <v>2820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octubre 2021'!$I$7:$J$21,2,FALSE),0)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octubre 2021'!$I$7:$J$21,2,FALSE),0)</f>
        <v>2150</v>
      </c>
      <c r="F15" s="347" t="s">
        <v>12</v>
      </c>
      <c r="G15" s="346">
        <f t="shared" si="0"/>
        <v>12857.000000000002</v>
      </c>
      <c r="I15" s="63"/>
      <c r="J15" s="63"/>
      <c r="K15"/>
      <c r="L15" s="237" t="s">
        <v>229</v>
      </c>
      <c r="M15" s="299">
        <f t="shared" si="1"/>
        <v>2150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octubre 2021'!$I$7:$J$21,2,FALSE),0)</f>
        <v>705</v>
      </c>
      <c r="F16" s="347" t="s">
        <v>12</v>
      </c>
      <c r="G16" s="346">
        <f>+D16*E16</f>
        <v>3898.65</v>
      </c>
      <c r="L16" s="199" t="s">
        <v>234</v>
      </c>
      <c r="M16" s="299">
        <f>E16</f>
        <v>705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octubre 2021'!$I$7:$J$21,2,FALSE),0)</f>
        <v>600</v>
      </c>
      <c r="F17" s="347" t="s">
        <v>12</v>
      </c>
      <c r="G17" s="346">
        <f>+D17*E17</f>
        <v>2934</v>
      </c>
      <c r="L17" s="199" t="s">
        <v>269</v>
      </c>
      <c r="M17" s="299">
        <f>E17</f>
        <v>600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octubre 2021'!$I$7:$J$21,2,FALSE),0)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octubre 2021'!$I$7:$J$21,2,FALSE),0)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octubre 2021'!$I$7:$J$21,2,FALSE),0)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octubre 2021'!$I$7:$J$21,2,FALSE),0)</f>
        <v>330</v>
      </c>
      <c r="F21" s="347" t="s">
        <v>12</v>
      </c>
      <c r="G21" s="346">
        <f>+D21*E21</f>
        <v>2065.7999999999997</v>
      </c>
      <c r="L21" s="199" t="s">
        <v>235</v>
      </c>
      <c r="M21" s="299">
        <f>E21</f>
        <v>330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octubre 2021'!$I$7:$J$21,2,FALSE),0)</f>
        <v>1905</v>
      </c>
      <c r="F22" s="347" t="s">
        <v>12</v>
      </c>
      <c r="G22" s="346">
        <f t="shared" si="0"/>
        <v>4095.75</v>
      </c>
      <c r="I22" s="63"/>
      <c r="J22" s="63"/>
      <c r="K22"/>
      <c r="L22" s="237" t="s">
        <v>230</v>
      </c>
      <c r="M22" s="299">
        <f t="shared" si="3"/>
        <v>1905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octubre 2021'!$I$7:$J$21,2,FALSE),0)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octubre 2021'!$I$7:$J$21,2,FALSE),0)</f>
        <v>420</v>
      </c>
      <c r="F24" s="347" t="s">
        <v>12</v>
      </c>
      <c r="G24" s="346">
        <f t="shared" si="0"/>
        <v>1188.6000000000001</v>
      </c>
      <c r="I24" s="63"/>
      <c r="J24" s="332"/>
      <c r="K24"/>
      <c r="L24" s="237" t="s">
        <v>232</v>
      </c>
      <c r="M24" s="299">
        <f t="shared" si="3"/>
        <v>420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octubre 2021'!$I$7:$J$21,2,FALSE),0)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octubre 2021'!$I$7:$J$21,2,FALSE),0)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octubre 2021'!$I$7:$J$21,2,FALSE),0)</f>
        <v>0</v>
      </c>
      <c r="F27" s="347" t="s">
        <v>12</v>
      </c>
      <c r="G27" s="346">
        <f t="shared" si="0"/>
        <v>0</v>
      </c>
      <c r="I27" s="63"/>
      <c r="J27" s="63"/>
      <c r="K27"/>
      <c r="L27" s="301" t="s">
        <v>239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octubre 2021'!$I$7:$J$21,2,FALSE),0)</f>
        <v>0</v>
      </c>
      <c r="F28" s="347" t="s">
        <v>155</v>
      </c>
      <c r="G28" s="346">
        <f>+D28*E28</f>
        <v>0</v>
      </c>
      <c r="L28" s="199" t="s">
        <v>248</v>
      </c>
      <c r="M28" s="299">
        <f>E28</f>
        <v>0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octubre 2021'!$I$7:$J$21,2,FALSE),0)</f>
        <v>1060</v>
      </c>
      <c r="F29" s="347" t="s">
        <v>12</v>
      </c>
      <c r="G29" s="346">
        <f t="shared" si="0"/>
        <v>4653.3999999999996</v>
      </c>
      <c r="I29" s="63"/>
      <c r="J29" s="63"/>
      <c r="K29"/>
      <c r="L29" s="237" t="s">
        <v>233</v>
      </c>
      <c r="M29" s="299">
        <f t="shared" si="3"/>
        <v>1060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octubre 2021'!$I$7:$J$21,2,FALSE),0)</f>
        <v>200</v>
      </c>
      <c r="F30" s="347" t="s">
        <v>12</v>
      </c>
      <c r="G30" s="346">
        <f t="shared" si="0"/>
        <v>780</v>
      </c>
      <c r="I30" s="333"/>
      <c r="J30"/>
      <c r="K30"/>
      <c r="L30" s="237" t="s">
        <v>255</v>
      </c>
      <c r="M30" s="299">
        <f t="shared" si="3"/>
        <v>200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octubre 2021'!$I$7:$J$21,2,FALSE),0)</f>
        <v>60</v>
      </c>
      <c r="F31" s="347" t="s">
        <v>12</v>
      </c>
      <c r="G31" s="346">
        <f>+D31*E31</f>
        <v>267</v>
      </c>
      <c r="L31" s="199" t="s">
        <v>210</v>
      </c>
      <c r="M31" s="299">
        <f>E31/200</f>
        <v>0.3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octubre 2021'!$I$7:$J$21,2,FALSE),0)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hidden="1" customHeight="1" x14ac:dyDescent="0.2">
      <c r="A33" s="294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octubre 2021'!$I$7:$J$21,2,FALSE),0)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47489.5</v>
      </c>
      <c r="I34" s="321">
        <f>G34*0.97</f>
        <v>46064.815000000002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Octubre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539647.71243818093</v>
      </c>
      <c r="E37" s="167">
        <v>1</v>
      </c>
      <c r="F37" s="205" t="s">
        <v>10</v>
      </c>
      <c r="G37" s="339">
        <f>D37*E37</f>
        <v>539647.71243818093</v>
      </c>
      <c r="I37" s="321">
        <f>G37*0.97</f>
        <v>523458.28106503549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49431.5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539647.71243818093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47948.555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523458.28106503549</v>
      </c>
      <c r="I42" s="199">
        <f>95.53</f>
        <v>95.53</v>
      </c>
      <c r="J42" s="199">
        <f>G42/I42+G41</f>
        <v>53428.072230870253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B000000}">
    <filterColumn colId="4">
      <filters blank="1">
        <filter val="1060"/>
        <filter val="120"/>
        <filter val="1905"/>
        <filter val="200"/>
        <filter val="2150"/>
        <filter val="2820"/>
        <filter val="330"/>
        <filter val="420"/>
        <filter val="490"/>
        <filter val="60"/>
        <filter val="600"/>
        <filter val="705"/>
        <filter val="740"/>
        <filter val="99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>
    <pageSetUpPr fitToPage="1"/>
  </sheetPr>
  <dimension ref="A1:V79"/>
  <sheetViews>
    <sheetView topLeftCell="A3" zoomScale="98" zoomScaleNormal="98" workbookViewId="0">
      <selection activeCell="E4" sqref="E4:E31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354" t="s">
        <v>19</v>
      </c>
      <c r="C3" s="354" t="s">
        <v>20</v>
      </c>
      <c r="D3" s="354" t="s">
        <v>21</v>
      </c>
      <c r="E3" s="354" t="s">
        <v>153</v>
      </c>
      <c r="F3" s="354" t="s">
        <v>74</v>
      </c>
      <c r="V3" s="199">
        <f>+Y2</f>
        <v>0</v>
      </c>
    </row>
    <row r="4" spans="2:22" x14ac:dyDescent="0.2">
      <c r="B4" s="210">
        <v>80041106</v>
      </c>
      <c r="C4" s="211">
        <v>44481</v>
      </c>
      <c r="D4" s="210" t="s">
        <v>31</v>
      </c>
      <c r="E4" s="210">
        <v>370</v>
      </c>
      <c r="F4" s="211" t="s">
        <v>292</v>
      </c>
      <c r="G4" s="200"/>
      <c r="H4" s="200"/>
    </row>
    <row r="5" spans="2:22" x14ac:dyDescent="0.2">
      <c r="B5" s="210">
        <v>80041106</v>
      </c>
      <c r="C5" s="211">
        <v>44481</v>
      </c>
      <c r="D5" s="210" t="s">
        <v>149</v>
      </c>
      <c r="E5" s="210">
        <v>340</v>
      </c>
      <c r="F5" s="211" t="s">
        <v>292</v>
      </c>
      <c r="G5" s="200"/>
      <c r="H5" s="200"/>
    </row>
    <row r="6" spans="2:22" x14ac:dyDescent="0.2">
      <c r="B6" s="210">
        <v>80041106</v>
      </c>
      <c r="C6" s="211">
        <v>44481</v>
      </c>
      <c r="D6" s="210" t="s">
        <v>35</v>
      </c>
      <c r="E6" s="210">
        <v>1050</v>
      </c>
      <c r="F6" s="211" t="s">
        <v>292</v>
      </c>
      <c r="G6" s="200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215">
        <v>80041107</v>
      </c>
      <c r="C7" s="216">
        <v>44481</v>
      </c>
      <c r="D7" s="215" t="s">
        <v>37</v>
      </c>
      <c r="E7" s="215">
        <v>445</v>
      </c>
      <c r="F7" s="216" t="s">
        <v>293</v>
      </c>
      <c r="G7" s="200"/>
      <c r="H7" s="200"/>
      <c r="I7" s="76" t="s">
        <v>29</v>
      </c>
      <c r="J7" s="76">
        <v>600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215">
        <v>80041107</v>
      </c>
      <c r="C8" s="216">
        <v>44481</v>
      </c>
      <c r="D8" s="215" t="s">
        <v>42</v>
      </c>
      <c r="E8" s="215">
        <v>1060</v>
      </c>
      <c r="F8" s="216" t="s">
        <v>293</v>
      </c>
      <c r="I8" s="76" t="s">
        <v>28</v>
      </c>
      <c r="J8" s="76">
        <v>490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215">
        <v>80041107</v>
      </c>
      <c r="C9" s="216">
        <v>44481</v>
      </c>
      <c r="D9" s="215" t="s">
        <v>166</v>
      </c>
      <c r="E9" s="215">
        <v>150</v>
      </c>
      <c r="F9" s="216" t="s">
        <v>293</v>
      </c>
      <c r="I9" s="76" t="s">
        <v>31</v>
      </c>
      <c r="J9" s="76">
        <v>740</v>
      </c>
      <c r="K9" s="63"/>
      <c r="M9"/>
      <c r="N9"/>
      <c r="O9"/>
      <c r="P9"/>
      <c r="Q9"/>
      <c r="R9"/>
      <c r="S9"/>
      <c r="T9"/>
      <c r="U9"/>
    </row>
    <row r="10" spans="2:22" x14ac:dyDescent="0.2">
      <c r="B10" s="215">
        <v>80041107</v>
      </c>
      <c r="C10" s="216">
        <v>44481</v>
      </c>
      <c r="D10" s="215" t="s">
        <v>210</v>
      </c>
      <c r="E10" s="215">
        <v>60</v>
      </c>
      <c r="F10" s="216" t="s">
        <v>293</v>
      </c>
      <c r="I10" s="76" t="s">
        <v>32</v>
      </c>
      <c r="J10" s="76">
        <v>990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215">
        <v>80041107</v>
      </c>
      <c r="C11" s="216">
        <v>44481</v>
      </c>
      <c r="D11" s="215" t="s">
        <v>28</v>
      </c>
      <c r="E11" s="215">
        <v>140</v>
      </c>
      <c r="F11" s="216" t="s">
        <v>293</v>
      </c>
      <c r="H11" s="208"/>
      <c r="I11" s="76" t="s">
        <v>33</v>
      </c>
      <c r="J11" s="76">
        <v>2820</v>
      </c>
      <c r="K11" s="63"/>
      <c r="M11" s="353"/>
      <c r="N11"/>
      <c r="O11"/>
      <c r="P11"/>
      <c r="Q11"/>
      <c r="R11"/>
      <c r="S11"/>
      <c r="T11"/>
      <c r="U11"/>
    </row>
    <row r="12" spans="2:22" x14ac:dyDescent="0.2">
      <c r="B12" s="215">
        <v>80041107</v>
      </c>
      <c r="C12" s="216">
        <v>44481</v>
      </c>
      <c r="D12" s="215" t="s">
        <v>29</v>
      </c>
      <c r="E12" s="215">
        <v>190</v>
      </c>
      <c r="F12" s="216" t="s">
        <v>293</v>
      </c>
      <c r="I12" s="76" t="s">
        <v>35</v>
      </c>
      <c r="J12" s="76">
        <v>2150</v>
      </c>
      <c r="K12" s="63"/>
      <c r="M12" s="353"/>
      <c r="N12"/>
      <c r="O12"/>
      <c r="P12"/>
      <c r="Q12"/>
      <c r="R12"/>
      <c r="S12"/>
      <c r="T12"/>
      <c r="U12"/>
    </row>
    <row r="13" spans="2:22" x14ac:dyDescent="0.2">
      <c r="B13" s="215">
        <v>80041107</v>
      </c>
      <c r="C13" s="216">
        <v>44481</v>
      </c>
      <c r="D13" s="215" t="s">
        <v>149</v>
      </c>
      <c r="E13" s="215">
        <v>200</v>
      </c>
      <c r="F13" s="216" t="s">
        <v>293</v>
      </c>
      <c r="I13" s="76" t="s">
        <v>149</v>
      </c>
      <c r="J13" s="76">
        <v>705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215">
        <v>80041107</v>
      </c>
      <c r="C14" s="216">
        <v>44481</v>
      </c>
      <c r="D14" s="215" t="s">
        <v>214</v>
      </c>
      <c r="E14" s="215">
        <v>450</v>
      </c>
      <c r="F14" s="216" t="s">
        <v>293</v>
      </c>
      <c r="I14" s="76" t="s">
        <v>214</v>
      </c>
      <c r="J14" s="76">
        <v>600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215">
        <v>80041107</v>
      </c>
      <c r="C15" s="216">
        <v>44481</v>
      </c>
      <c r="D15" s="215" t="s">
        <v>35</v>
      </c>
      <c r="E15" s="215">
        <v>395</v>
      </c>
      <c r="F15" s="216" t="s">
        <v>293</v>
      </c>
      <c r="I15" s="76" t="s">
        <v>166</v>
      </c>
      <c r="J15" s="76">
        <v>330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210">
        <v>80041108</v>
      </c>
      <c r="C16" s="211">
        <v>44481</v>
      </c>
      <c r="D16" s="210" t="s">
        <v>29</v>
      </c>
      <c r="E16" s="210">
        <v>160</v>
      </c>
      <c r="F16" s="210" t="s">
        <v>294</v>
      </c>
      <c r="I16" s="76" t="s">
        <v>37</v>
      </c>
      <c r="J16" s="76">
        <v>1905</v>
      </c>
      <c r="K16" s="63"/>
      <c r="M16" s="353"/>
      <c r="N16"/>
      <c r="O16"/>
      <c r="P16"/>
      <c r="Q16"/>
      <c r="R16"/>
      <c r="S16"/>
      <c r="T16"/>
      <c r="U16"/>
    </row>
    <row r="17" spans="1:21" x14ac:dyDescent="0.2">
      <c r="B17" s="210">
        <v>80041108</v>
      </c>
      <c r="C17" s="211">
        <v>44481</v>
      </c>
      <c r="D17" s="210" t="s">
        <v>33</v>
      </c>
      <c r="E17" s="210">
        <v>2020</v>
      </c>
      <c r="F17" s="210" t="s">
        <v>294</v>
      </c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210">
        <v>80041108</v>
      </c>
      <c r="C18" s="211">
        <v>44481</v>
      </c>
      <c r="D18" s="210" t="s">
        <v>43</v>
      </c>
      <c r="E18" s="210">
        <v>200</v>
      </c>
      <c r="F18" s="210" t="s">
        <v>294</v>
      </c>
      <c r="I18" s="76" t="s">
        <v>39</v>
      </c>
      <c r="J18" s="76">
        <v>420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210">
        <v>80041108</v>
      </c>
      <c r="C19" s="211">
        <v>44481</v>
      </c>
      <c r="D19" s="302" t="s">
        <v>31</v>
      </c>
      <c r="E19" s="302">
        <v>370</v>
      </c>
      <c r="F19" s="210" t="s">
        <v>294</v>
      </c>
      <c r="I19" s="76" t="s">
        <v>42</v>
      </c>
      <c r="J19" s="76">
        <v>1060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210">
        <v>80041108</v>
      </c>
      <c r="C20" s="211">
        <v>44481</v>
      </c>
      <c r="D20" s="302" t="s">
        <v>35</v>
      </c>
      <c r="E20" s="302">
        <v>350</v>
      </c>
      <c r="F20" s="210" t="s">
        <v>294</v>
      </c>
      <c r="I20" s="76" t="s">
        <v>210</v>
      </c>
      <c r="J20" s="76">
        <v>60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215">
        <v>80041334</v>
      </c>
      <c r="C21" s="216">
        <v>44487</v>
      </c>
      <c r="D21" s="310" t="s">
        <v>29</v>
      </c>
      <c r="E21" s="310">
        <v>250</v>
      </c>
      <c r="F21" s="215" t="s">
        <v>295</v>
      </c>
      <c r="I21" s="76" t="s">
        <v>43</v>
      </c>
      <c r="J21" s="76">
        <v>200</v>
      </c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215">
        <v>80041334</v>
      </c>
      <c r="C22" s="216">
        <v>44487</v>
      </c>
      <c r="D22" s="310" t="s">
        <v>28</v>
      </c>
      <c r="E22" s="310">
        <v>350</v>
      </c>
      <c r="F22" s="215" t="s">
        <v>295</v>
      </c>
      <c r="H22" s="208"/>
      <c r="I22" s="76" t="s">
        <v>27</v>
      </c>
      <c r="J22" s="76"/>
      <c r="M22"/>
      <c r="N22"/>
      <c r="O22"/>
    </row>
    <row r="23" spans="1:21" x14ac:dyDescent="0.2">
      <c r="B23" s="215">
        <v>80041334</v>
      </c>
      <c r="C23" s="216">
        <v>44487</v>
      </c>
      <c r="D23" s="310" t="s">
        <v>32</v>
      </c>
      <c r="E23" s="310">
        <v>990</v>
      </c>
      <c r="F23" s="215" t="s">
        <v>295</v>
      </c>
      <c r="I23" s="76" t="s">
        <v>24</v>
      </c>
      <c r="J23" s="76">
        <v>13190</v>
      </c>
    </row>
    <row r="24" spans="1:21" x14ac:dyDescent="0.2">
      <c r="B24" s="215">
        <v>80041334</v>
      </c>
      <c r="C24" s="216">
        <v>44487</v>
      </c>
      <c r="D24" s="310" t="s">
        <v>33</v>
      </c>
      <c r="E24" s="310">
        <v>800</v>
      </c>
      <c r="F24" s="215" t="s">
        <v>295</v>
      </c>
      <c r="I24"/>
    </row>
    <row r="25" spans="1:21" x14ac:dyDescent="0.2">
      <c r="B25" s="215">
        <v>80041334</v>
      </c>
      <c r="C25" s="216">
        <v>44487</v>
      </c>
      <c r="D25" s="310" t="s">
        <v>35</v>
      </c>
      <c r="E25" s="310">
        <v>355</v>
      </c>
      <c r="F25" s="215" t="s">
        <v>295</v>
      </c>
      <c r="I25"/>
    </row>
    <row r="26" spans="1:21" x14ac:dyDescent="0.2">
      <c r="B26" s="215">
        <v>80041334</v>
      </c>
      <c r="C26" s="216">
        <v>44487</v>
      </c>
      <c r="D26" s="310" t="s">
        <v>149</v>
      </c>
      <c r="E26" s="310">
        <v>165</v>
      </c>
      <c r="F26" s="215" t="s">
        <v>295</v>
      </c>
      <c r="I26"/>
    </row>
    <row r="27" spans="1:21" x14ac:dyDescent="0.2">
      <c r="B27" s="215">
        <v>80041334</v>
      </c>
      <c r="C27" s="216">
        <v>44487</v>
      </c>
      <c r="D27" s="310" t="s">
        <v>214</v>
      </c>
      <c r="E27" s="310">
        <v>150</v>
      </c>
      <c r="F27" s="215" t="s">
        <v>295</v>
      </c>
      <c r="I27"/>
    </row>
    <row r="28" spans="1:21" x14ac:dyDescent="0.2">
      <c r="B28" s="215">
        <v>80041334</v>
      </c>
      <c r="C28" s="216">
        <v>44487</v>
      </c>
      <c r="D28" s="310" t="s">
        <v>166</v>
      </c>
      <c r="E28" s="310">
        <v>180</v>
      </c>
      <c r="F28" s="215" t="s">
        <v>295</v>
      </c>
      <c r="I28"/>
    </row>
    <row r="29" spans="1:21" x14ac:dyDescent="0.2">
      <c r="B29" s="215">
        <v>80041334</v>
      </c>
      <c r="C29" s="216">
        <v>44487</v>
      </c>
      <c r="D29" s="310" t="s">
        <v>37</v>
      </c>
      <c r="E29" s="310">
        <v>1460</v>
      </c>
      <c r="F29" s="215" t="s">
        <v>295</v>
      </c>
      <c r="I29"/>
    </row>
    <row r="30" spans="1:21" x14ac:dyDescent="0.2">
      <c r="B30" s="215">
        <v>80041334</v>
      </c>
      <c r="C30" s="216">
        <v>44487</v>
      </c>
      <c r="D30" s="310" t="s">
        <v>38</v>
      </c>
      <c r="E30" s="310">
        <v>120</v>
      </c>
      <c r="F30" s="215" t="s">
        <v>295</v>
      </c>
      <c r="I30"/>
      <c r="M30" s="200"/>
      <c r="N30" s="200"/>
    </row>
    <row r="31" spans="1:21" x14ac:dyDescent="0.2">
      <c r="B31" s="215">
        <v>80041334</v>
      </c>
      <c r="C31" s="216">
        <v>44487</v>
      </c>
      <c r="D31" s="310" t="s">
        <v>39</v>
      </c>
      <c r="E31" s="310">
        <v>420</v>
      </c>
      <c r="F31" s="215" t="s">
        <v>295</v>
      </c>
      <c r="I31"/>
    </row>
    <row r="32" spans="1:21" s="200" customFormat="1" x14ac:dyDescent="0.2">
      <c r="A32" s="199"/>
      <c r="B32" s="210"/>
      <c r="C32" s="211"/>
      <c r="D32" s="302"/>
      <c r="E32" s="302"/>
      <c r="F32" s="355"/>
      <c r="G32" s="199"/>
      <c r="H32" s="199"/>
      <c r="I32"/>
      <c r="K32" s="199"/>
    </row>
    <row r="33" spans="1:14" x14ac:dyDescent="0.2">
      <c r="B33" s="210"/>
      <c r="C33" s="211"/>
      <c r="D33" s="302"/>
      <c r="E33" s="302"/>
      <c r="F33" s="211"/>
      <c r="I33"/>
      <c r="M33" s="200"/>
      <c r="N33" s="200"/>
    </row>
    <row r="34" spans="1:14" s="200" customFormat="1" x14ac:dyDescent="0.2">
      <c r="A34" s="199"/>
      <c r="B34" s="210"/>
      <c r="C34" s="211"/>
      <c r="D34" s="302"/>
      <c r="E34" s="302"/>
      <c r="F34" s="211"/>
      <c r="G34" s="199"/>
      <c r="H34" s="199"/>
      <c r="I34"/>
      <c r="K34" s="199"/>
    </row>
    <row r="35" spans="1:14" s="200" customFormat="1" x14ac:dyDescent="0.2">
      <c r="A35" s="199"/>
      <c r="B35" s="210"/>
      <c r="C35" s="211"/>
      <c r="D35" s="302"/>
      <c r="E35" s="302"/>
      <c r="F35" s="211"/>
      <c r="G35" s="199"/>
      <c r="H35" s="199"/>
      <c r="I35"/>
      <c r="K35" s="199"/>
    </row>
    <row r="36" spans="1:14" s="200" customFormat="1" x14ac:dyDescent="0.2">
      <c r="A36" s="199"/>
      <c r="B36" s="210"/>
      <c r="C36" s="211"/>
      <c r="D36" s="302"/>
      <c r="E36" s="302"/>
      <c r="F36" s="211"/>
      <c r="G36" s="199"/>
      <c r="H36" s="199"/>
      <c r="I36"/>
      <c r="K36" s="199"/>
    </row>
    <row r="37" spans="1:14" s="200" customFormat="1" x14ac:dyDescent="0.2">
      <c r="A37" s="199"/>
      <c r="B37" s="210"/>
      <c r="C37" s="211"/>
      <c r="D37" s="302"/>
      <c r="E37" s="302"/>
      <c r="F37" s="211"/>
      <c r="G37" s="199"/>
      <c r="H37" s="199"/>
      <c r="I37"/>
      <c r="K37" s="199"/>
    </row>
    <row r="38" spans="1:14" s="200" customFormat="1" x14ac:dyDescent="0.2">
      <c r="A38" s="199"/>
      <c r="B38" s="210"/>
      <c r="C38" s="211"/>
      <c r="D38" s="210"/>
      <c r="E38" s="210"/>
      <c r="F38" s="302"/>
      <c r="G38" s="199"/>
      <c r="H38" s="199"/>
      <c r="I38"/>
      <c r="K38" s="199"/>
    </row>
    <row r="39" spans="1:14" s="200" customFormat="1" x14ac:dyDescent="0.2">
      <c r="A39" s="199"/>
      <c r="B39" s="210"/>
      <c r="C39" s="211"/>
      <c r="D39" s="210"/>
      <c r="E39" s="210"/>
      <c r="F39" s="302"/>
      <c r="G39" s="199"/>
      <c r="H39" s="199"/>
      <c r="I39"/>
      <c r="K39" s="199"/>
    </row>
    <row r="40" spans="1:14" s="200" customFormat="1" x14ac:dyDescent="0.2">
      <c r="A40" s="199"/>
      <c r="B40" s="210"/>
      <c r="C40" s="211"/>
      <c r="D40" s="210"/>
      <c r="E40" s="210"/>
      <c r="F40" s="331"/>
      <c r="G40" s="199"/>
      <c r="H40" s="199"/>
      <c r="I40"/>
      <c r="K40" s="199"/>
    </row>
    <row r="41" spans="1:14" s="200" customFormat="1" x14ac:dyDescent="0.2">
      <c r="A41" s="199"/>
      <c r="B41" s="210"/>
      <c r="C41" s="211"/>
      <c r="D41" s="210"/>
      <c r="E41" s="210"/>
      <c r="F41" s="210"/>
      <c r="G41" s="199"/>
      <c r="H41" s="199"/>
      <c r="I41"/>
      <c r="K41" s="199"/>
    </row>
    <row r="42" spans="1:14" s="200" customFormat="1" x14ac:dyDescent="0.2">
      <c r="A42" s="199"/>
      <c r="B42" s="210"/>
      <c r="C42" s="211"/>
      <c r="D42" s="210"/>
      <c r="E42" s="210"/>
      <c r="F42" s="210"/>
      <c r="G42" s="199"/>
      <c r="H42" s="199"/>
      <c r="I42"/>
      <c r="K42" s="199"/>
    </row>
    <row r="43" spans="1:14" s="200" customFormat="1" x14ac:dyDescent="0.2">
      <c r="A43" s="199"/>
      <c r="B43" s="210"/>
      <c r="C43" s="211"/>
      <c r="D43" s="210"/>
      <c r="E43" s="210"/>
      <c r="F43" s="210"/>
      <c r="G43" s="199"/>
      <c r="H43" s="199"/>
      <c r="I43"/>
      <c r="K43" s="199"/>
    </row>
    <row r="44" spans="1:14" s="200" customFormat="1" x14ac:dyDescent="0.2">
      <c r="A44" s="199"/>
      <c r="B44" s="210"/>
      <c r="C44" s="211"/>
      <c r="D44" s="210"/>
      <c r="E44" s="210"/>
      <c r="F44" s="210"/>
      <c r="G44" s="199"/>
      <c r="H44" s="199"/>
      <c r="I44"/>
      <c r="K44" s="199"/>
    </row>
    <row r="45" spans="1:14" s="200" customFormat="1" x14ac:dyDescent="0.2">
      <c r="A45" s="199"/>
      <c r="B45" s="327"/>
      <c r="C45" s="328"/>
      <c r="D45" s="327"/>
      <c r="E45" s="327"/>
      <c r="F45" s="327"/>
      <c r="G45" s="199"/>
      <c r="H45" s="199"/>
      <c r="I45"/>
      <c r="K45" s="199"/>
    </row>
    <row r="46" spans="1:14" s="200" customFormat="1" x14ac:dyDescent="0.2">
      <c r="A46" s="199"/>
      <c r="B46" s="327"/>
      <c r="C46" s="328"/>
      <c r="D46" s="327"/>
      <c r="E46" s="327"/>
      <c r="F46" s="327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199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199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199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199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199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199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199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199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199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2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199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199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199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94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3C000000}"/>
  <dataValidations count="5">
    <dataValidation type="list" allowBlank="1" showInputMessage="1" showErrorMessage="1" sqref="D40" xr:uid="{00000000-0002-0000-3C00-000000000000}">
      <formula1>$B$47:$B$78</formula1>
    </dataValidation>
    <dataValidation type="list" allowBlank="1" showInputMessage="1" showErrorMessage="1" sqref="D49" xr:uid="{00000000-0002-0000-3C00-000001000000}">
      <formula1>$B$49:$B$68</formula1>
    </dataValidation>
    <dataValidation type="list" allowBlank="1" showInputMessage="1" showErrorMessage="1" sqref="D45:D48 D4:D33" xr:uid="{00000000-0002-0000-3C00-000002000000}">
      <formula1>$B$49:$B$74</formula1>
    </dataValidation>
    <dataValidation type="list" allowBlank="1" showInputMessage="1" showErrorMessage="1" sqref="D34:D35" xr:uid="{00000000-0002-0000-3C00-000003000000}">
      <formula1>$B$47:$B$73</formula1>
    </dataValidation>
    <dataValidation type="list" allowBlank="1" showInputMessage="1" showErrorMessage="1" sqref="D36:D39 D41:D44" xr:uid="{00000000-0002-0000-3C00-000004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 filterMode="1">
    <tabColor rgb="FFFFC000"/>
    <pageSetUpPr fitToPage="1"/>
  </sheetPr>
  <dimension ref="A2:R103"/>
  <sheetViews>
    <sheetView showGridLines="0" topLeftCell="A43" zoomScale="80" zoomScaleNormal="80" workbookViewId="0">
      <selection activeCell="M8" sqref="M8:M31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6.5703125" style="199" bestFit="1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302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noviembre 2021'!$I$7:$J$21,2,FALSE),0)</f>
        <v>510</v>
      </c>
      <c r="F8" s="205" t="s">
        <v>12</v>
      </c>
      <c r="G8" s="346">
        <f t="shared" ref="G8:G33" si="0">+D8*E8</f>
        <v>1407.6</v>
      </c>
      <c r="J8" s="290"/>
      <c r="L8" s="142" t="s">
        <v>224</v>
      </c>
      <c r="M8" s="299">
        <f t="shared" ref="M8:M15" si="1">E8</f>
        <v>510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noviembre 2021'!$I$7:$J$21,2,FALSE),0)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noviembre 2021'!$I$7:$J$21,2,FALSE),0)</f>
        <v>280</v>
      </c>
      <c r="F10" s="205" t="s">
        <v>12</v>
      </c>
      <c r="G10" s="346">
        <f t="shared" si="0"/>
        <v>904.4</v>
      </c>
      <c r="I10" s="63"/>
      <c r="J10" s="63"/>
      <c r="K10"/>
      <c r="L10" s="237" t="s">
        <v>225</v>
      </c>
      <c r="M10" s="299">
        <f t="shared" si="1"/>
        <v>280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noviembre 2021'!$I$7:$J$21,2,FALSE),0)</f>
        <v>1200</v>
      </c>
      <c r="F11" s="205" t="s">
        <v>12</v>
      </c>
      <c r="G11" s="346">
        <f t="shared" si="0"/>
        <v>2208</v>
      </c>
      <c r="I11" s="63"/>
      <c r="J11" s="63"/>
      <c r="K11"/>
      <c r="L11" s="237" t="s">
        <v>226</v>
      </c>
      <c r="M11" s="299">
        <f t="shared" si="1"/>
        <v>1200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noviembre 2021'!$I$7:$J$21,2,FALSE),0)</f>
        <v>990</v>
      </c>
      <c r="F12" s="205" t="s">
        <v>12</v>
      </c>
      <c r="G12" s="346">
        <f t="shared" si="0"/>
        <v>3148.2000000000003</v>
      </c>
      <c r="I12" s="63"/>
      <c r="J12" s="63"/>
      <c r="K12"/>
      <c r="L12" s="237" t="s">
        <v>227</v>
      </c>
      <c r="M12" s="299">
        <f t="shared" si="1"/>
        <v>990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noviembre 2021'!$I$7:$J$21,2,FALSE),0)</f>
        <v>2985</v>
      </c>
      <c r="F13" s="205" t="s">
        <v>12</v>
      </c>
      <c r="G13" s="346">
        <f t="shared" si="0"/>
        <v>7104.2999999999993</v>
      </c>
      <c r="I13" s="63"/>
      <c r="J13" s="63"/>
      <c r="K13"/>
      <c r="L13" s="237" t="s">
        <v>228</v>
      </c>
      <c r="M13" s="299">
        <f t="shared" si="1"/>
        <v>2985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noviembre 2021'!$I$7:$J$21,2,FALSE),0)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noviembre 2021'!$I$7:$J$21,2,FALSE),0)</f>
        <v>2550</v>
      </c>
      <c r="F15" s="347" t="s">
        <v>12</v>
      </c>
      <c r="G15" s="346">
        <f t="shared" si="0"/>
        <v>15249.000000000002</v>
      </c>
      <c r="I15" s="63"/>
      <c r="J15" s="63"/>
      <c r="K15"/>
      <c r="L15" s="237" t="s">
        <v>229</v>
      </c>
      <c r="M15" s="299">
        <f t="shared" si="1"/>
        <v>2550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noviembre 2021'!$I$7:$J$21,2,FALSE),0)</f>
        <v>725</v>
      </c>
      <c r="F16" s="347" t="s">
        <v>12</v>
      </c>
      <c r="G16" s="346">
        <f>+D16*E16</f>
        <v>4009.25</v>
      </c>
      <c r="L16" s="199" t="s">
        <v>234</v>
      </c>
      <c r="M16" s="299">
        <f>E16</f>
        <v>725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noviembre 2021'!$I$7:$J$21,2,FALSE),0)</f>
        <v>650</v>
      </c>
      <c r="F17" s="347" t="s">
        <v>12</v>
      </c>
      <c r="G17" s="346">
        <f>+D17*E17</f>
        <v>3178.5</v>
      </c>
      <c r="L17" s="199" t="s">
        <v>269</v>
      </c>
      <c r="M17" s="299">
        <f>E17</f>
        <v>650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noviembre 2021'!$I$7:$J$21,2,FALSE),0)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noviembre 2021'!$I$7:$J$21,2,FALSE),0)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noviembre 2021'!$I$7:$J$21,2,FALSE),0)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noviembre 2021'!$I$7:$J$21,2,FALSE),0)</f>
        <v>325</v>
      </c>
      <c r="F21" s="347" t="s">
        <v>12</v>
      </c>
      <c r="G21" s="346">
        <f>+D21*E21</f>
        <v>2034.5</v>
      </c>
      <c r="L21" s="199" t="s">
        <v>235</v>
      </c>
      <c r="M21" s="299">
        <f>E21</f>
        <v>325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noviembre 2021'!$I$7:$J$21,2,FALSE),0)</f>
        <v>1720</v>
      </c>
      <c r="F22" s="347" t="s">
        <v>12</v>
      </c>
      <c r="G22" s="346">
        <f t="shared" si="0"/>
        <v>3698</v>
      </c>
      <c r="I22" s="63"/>
      <c r="J22" s="63"/>
      <c r="K22"/>
      <c r="L22" s="237" t="s">
        <v>230</v>
      </c>
      <c r="M22" s="299">
        <f t="shared" si="3"/>
        <v>1720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noviembre 2021'!$I$7:$J$21,2,FALSE),0)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noviembre 2021'!$I$7:$J$21,2,FALSE),0)</f>
        <v>515</v>
      </c>
      <c r="F24" s="347" t="s">
        <v>12</v>
      </c>
      <c r="G24" s="346">
        <f t="shared" si="0"/>
        <v>1457.45</v>
      </c>
      <c r="I24" s="63"/>
      <c r="J24" s="332"/>
      <c r="K24"/>
      <c r="L24" s="237" t="s">
        <v>232</v>
      </c>
      <c r="M24" s="299">
        <f t="shared" si="3"/>
        <v>515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noviembre 2021'!$I$7:$J$21,2,FALSE),0)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noviembre 2021'!$I$7:$J$21,2,FALSE),0)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noviembre 2021'!$I$7:$J$21,2,FALSE),0)</f>
        <v>0</v>
      </c>
      <c r="F27" s="347" t="s">
        <v>12</v>
      </c>
      <c r="G27" s="346">
        <f t="shared" si="0"/>
        <v>0</v>
      </c>
      <c r="I27" s="63"/>
      <c r="J27" s="63"/>
      <c r="K27"/>
      <c r="L27" s="301" t="s">
        <v>239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noviembre 2021'!$I$7:$J$21,2,FALSE),0)</f>
        <v>0</v>
      </c>
      <c r="F28" s="347" t="s">
        <v>155</v>
      </c>
      <c r="G28" s="346">
        <f>+D28*E28</f>
        <v>0</v>
      </c>
      <c r="L28" s="199" t="s">
        <v>248</v>
      </c>
      <c r="M28" s="299">
        <f>E28</f>
        <v>0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noviembre 2021'!$I$7:$J$21,2,FALSE),0)</f>
        <v>750</v>
      </c>
      <c r="F29" s="347" t="s">
        <v>12</v>
      </c>
      <c r="G29" s="346">
        <f t="shared" si="0"/>
        <v>3292.4999999999995</v>
      </c>
      <c r="I29" s="63"/>
      <c r="J29" s="63"/>
      <c r="K29"/>
      <c r="L29" s="237" t="s">
        <v>233</v>
      </c>
      <c r="M29" s="299">
        <f t="shared" si="3"/>
        <v>750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noviembre 2021'!$I$7:$J$21,2,FALSE),0)</f>
        <v>0</v>
      </c>
      <c r="F30" s="347" t="s">
        <v>12</v>
      </c>
      <c r="G30" s="346">
        <f t="shared" si="0"/>
        <v>0</v>
      </c>
      <c r="I30" s="333"/>
      <c r="J30"/>
      <c r="K30"/>
      <c r="L30" s="237" t="s">
        <v>255</v>
      </c>
      <c r="M30" s="299">
        <f t="shared" si="3"/>
        <v>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noviembre 2021'!$I$7:$J$21,2,FALSE),0)</f>
        <v>200</v>
      </c>
      <c r="F31" s="347" t="s">
        <v>12</v>
      </c>
      <c r="G31" s="346">
        <f>+D31*E31</f>
        <v>890</v>
      </c>
      <c r="L31" s="199" t="s">
        <v>210</v>
      </c>
      <c r="M31" s="299">
        <f>E31/200</f>
        <v>1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noviembre 2021'!$I$7:$J$21,2,FALSE),0)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hidden="1" customHeight="1" x14ac:dyDescent="0.2">
      <c r="A33" s="294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noviembre 2021'!$I$7:$J$21,2,FALSE),0)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48870.899999999994</v>
      </c>
      <c r="I34" s="321">
        <f>G34*0.97</f>
        <v>47404.772999999994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Noviembre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539647.71243818093</v>
      </c>
      <c r="E37" s="167">
        <v>1</v>
      </c>
      <c r="F37" s="205" t="s">
        <v>10</v>
      </c>
      <c r="G37" s="339">
        <f>D37*E37</f>
        <v>539647.71243818093</v>
      </c>
      <c r="I37" s="321">
        <f>G37*0.97</f>
        <v>523458.28106503549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50812.899999999994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539647.71243818093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49288.512999999992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523458.28106503549</v>
      </c>
      <c r="I42" s="199">
        <f>95.53</f>
        <v>95.53</v>
      </c>
      <c r="J42" s="199">
        <f>G42/I42+G41</f>
        <v>54768.030230870245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D000000}">
    <filterColumn colId="4">
      <filters blank="1">
        <filter val="120"/>
        <filter val="1200"/>
        <filter val="1720"/>
        <filter val="200"/>
        <filter val="2550"/>
        <filter val="280"/>
        <filter val="2985"/>
        <filter val="325"/>
        <filter val="510"/>
        <filter val="515"/>
        <filter val="650"/>
        <filter val="725"/>
        <filter val="750"/>
        <filter val="99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>
    <pageSetUpPr fitToPage="1"/>
  </sheetPr>
  <dimension ref="A1:V79"/>
  <sheetViews>
    <sheetView topLeftCell="B1" zoomScale="98" zoomScaleNormal="98" workbookViewId="0">
      <selection activeCell="J7" sqref="J7:J2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7" t="s">
        <v>74</v>
      </c>
      <c r="V3" s="199">
        <f>+Y2</f>
        <v>0</v>
      </c>
    </row>
    <row r="4" spans="2:22" x14ac:dyDescent="0.2">
      <c r="B4" s="359">
        <v>80042565</v>
      </c>
      <c r="C4" s="360">
        <v>44498</v>
      </c>
      <c r="D4" s="359" t="s">
        <v>31</v>
      </c>
      <c r="E4" s="359">
        <v>370</v>
      </c>
      <c r="F4" s="360" t="s">
        <v>297</v>
      </c>
      <c r="G4" s="200"/>
      <c r="H4" s="200"/>
    </row>
    <row r="5" spans="2:22" x14ac:dyDescent="0.2">
      <c r="B5" s="359">
        <v>80042565</v>
      </c>
      <c r="C5" s="360">
        <v>44498</v>
      </c>
      <c r="D5" s="359" t="s">
        <v>149</v>
      </c>
      <c r="E5" s="359">
        <v>360</v>
      </c>
      <c r="F5" s="360" t="s">
        <v>297</v>
      </c>
      <c r="G5" s="200"/>
      <c r="H5" s="200"/>
    </row>
    <row r="6" spans="2:22" x14ac:dyDescent="0.2">
      <c r="B6" s="359">
        <v>80042565</v>
      </c>
      <c r="C6" s="360">
        <v>44498</v>
      </c>
      <c r="D6" s="359" t="s">
        <v>35</v>
      </c>
      <c r="E6" s="359">
        <v>1150</v>
      </c>
      <c r="F6" s="360" t="s">
        <v>297</v>
      </c>
      <c r="G6" s="200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205">
        <v>80042570</v>
      </c>
      <c r="C7" s="207">
        <v>44498</v>
      </c>
      <c r="D7" s="205" t="s">
        <v>42</v>
      </c>
      <c r="E7" s="205">
        <v>750</v>
      </c>
      <c r="F7" s="207" t="s">
        <v>298</v>
      </c>
      <c r="G7" s="200"/>
      <c r="H7" s="200"/>
      <c r="I7" s="76" t="s">
        <v>29</v>
      </c>
      <c r="J7" s="76">
        <v>510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205">
        <v>80042570</v>
      </c>
      <c r="C8" s="207">
        <v>44498</v>
      </c>
      <c r="D8" s="205" t="s">
        <v>29</v>
      </c>
      <c r="E8" s="205">
        <v>270</v>
      </c>
      <c r="F8" s="207" t="s">
        <v>298</v>
      </c>
      <c r="I8" s="76" t="s">
        <v>28</v>
      </c>
      <c r="J8" s="76">
        <v>280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205">
        <v>80042570</v>
      </c>
      <c r="C9" s="207">
        <v>44498</v>
      </c>
      <c r="D9" s="205" t="s">
        <v>166</v>
      </c>
      <c r="E9" s="205">
        <v>155</v>
      </c>
      <c r="F9" s="207" t="s">
        <v>298</v>
      </c>
      <c r="I9" s="76" t="s">
        <v>31</v>
      </c>
      <c r="J9" s="76">
        <v>1200</v>
      </c>
      <c r="K9" s="63"/>
      <c r="L9" s="309"/>
      <c r="M9"/>
      <c r="N9"/>
      <c r="O9"/>
      <c r="P9"/>
      <c r="Q9"/>
      <c r="R9"/>
      <c r="S9"/>
      <c r="T9"/>
      <c r="U9"/>
    </row>
    <row r="10" spans="2:22" x14ac:dyDescent="0.2">
      <c r="B10" s="205">
        <v>80042570</v>
      </c>
      <c r="C10" s="207">
        <v>44498</v>
      </c>
      <c r="D10" s="205" t="s">
        <v>210</v>
      </c>
      <c r="E10" s="205">
        <v>200</v>
      </c>
      <c r="F10" s="207" t="s">
        <v>298</v>
      </c>
      <c r="I10" s="76" t="s">
        <v>32</v>
      </c>
      <c r="J10" s="76">
        <v>990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205">
        <v>80042570</v>
      </c>
      <c r="C11" s="207">
        <v>44498</v>
      </c>
      <c r="D11" s="205" t="s">
        <v>37</v>
      </c>
      <c r="E11" s="205">
        <v>55</v>
      </c>
      <c r="F11" s="207" t="s">
        <v>298</v>
      </c>
      <c r="H11" s="208"/>
      <c r="I11" s="76" t="s">
        <v>33</v>
      </c>
      <c r="J11" s="76">
        <v>2985</v>
      </c>
      <c r="K11" s="63"/>
      <c r="L11" s="309"/>
      <c r="M11" s="353"/>
      <c r="N11"/>
      <c r="O11"/>
      <c r="P11"/>
      <c r="Q11"/>
      <c r="R11"/>
      <c r="S11"/>
      <c r="T11"/>
      <c r="U11"/>
    </row>
    <row r="12" spans="2:22" x14ac:dyDescent="0.2">
      <c r="B12" s="205">
        <v>80042570</v>
      </c>
      <c r="C12" s="207">
        <v>44498</v>
      </c>
      <c r="D12" s="205" t="s">
        <v>28</v>
      </c>
      <c r="E12" s="205">
        <v>130</v>
      </c>
      <c r="F12" s="207" t="s">
        <v>298</v>
      </c>
      <c r="I12" s="76" t="s">
        <v>35</v>
      </c>
      <c r="J12" s="76">
        <v>2550</v>
      </c>
      <c r="K12" s="63"/>
      <c r="L12" s="309"/>
      <c r="M12" s="353"/>
      <c r="N12"/>
      <c r="O12"/>
      <c r="P12"/>
      <c r="Q12"/>
      <c r="R12"/>
      <c r="S12"/>
      <c r="T12"/>
      <c r="U12"/>
    </row>
    <row r="13" spans="2:22" x14ac:dyDescent="0.2">
      <c r="B13" s="205">
        <v>80042570</v>
      </c>
      <c r="C13" s="207">
        <v>44498</v>
      </c>
      <c r="D13" s="205" t="s">
        <v>149</v>
      </c>
      <c r="E13" s="205">
        <v>365</v>
      </c>
      <c r="F13" s="207" t="s">
        <v>298</v>
      </c>
      <c r="I13" s="76" t="s">
        <v>149</v>
      </c>
      <c r="J13" s="76">
        <v>725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205">
        <v>80042570</v>
      </c>
      <c r="C14" s="207">
        <v>44498</v>
      </c>
      <c r="D14" s="205" t="s">
        <v>35</v>
      </c>
      <c r="E14" s="205">
        <v>300</v>
      </c>
      <c r="F14" s="207" t="s">
        <v>298</v>
      </c>
      <c r="I14" s="76" t="s">
        <v>214</v>
      </c>
      <c r="J14" s="76">
        <v>650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359">
        <v>80043038</v>
      </c>
      <c r="C15" s="360">
        <v>44508</v>
      </c>
      <c r="D15" s="359" t="s">
        <v>33</v>
      </c>
      <c r="E15" s="361">
        <v>1885</v>
      </c>
      <c r="F15" s="360" t="s">
        <v>299</v>
      </c>
      <c r="I15" s="76" t="s">
        <v>166</v>
      </c>
      <c r="J15" s="76">
        <v>325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359">
        <v>80043038</v>
      </c>
      <c r="C16" s="360">
        <v>44508</v>
      </c>
      <c r="D16" s="359" t="s">
        <v>37</v>
      </c>
      <c r="E16" s="359">
        <v>175</v>
      </c>
      <c r="F16" s="360" t="s">
        <v>299</v>
      </c>
      <c r="I16" s="76" t="s">
        <v>37</v>
      </c>
      <c r="J16" s="76">
        <v>1720</v>
      </c>
      <c r="K16" s="63"/>
      <c r="L16" s="309"/>
      <c r="M16" s="353"/>
      <c r="N16"/>
      <c r="O16"/>
      <c r="P16"/>
      <c r="Q16"/>
      <c r="R16"/>
      <c r="S16"/>
      <c r="T16"/>
      <c r="U16"/>
    </row>
    <row r="17" spans="1:21" x14ac:dyDescent="0.2">
      <c r="B17" s="359">
        <v>80043038</v>
      </c>
      <c r="C17" s="360">
        <v>44508</v>
      </c>
      <c r="D17" s="359" t="s">
        <v>214</v>
      </c>
      <c r="E17" s="359">
        <v>500</v>
      </c>
      <c r="F17" s="360" t="s">
        <v>299</v>
      </c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359">
        <v>80043038</v>
      </c>
      <c r="C18" s="360">
        <v>44508</v>
      </c>
      <c r="D18" s="359" t="s">
        <v>31</v>
      </c>
      <c r="E18" s="359">
        <v>370</v>
      </c>
      <c r="F18" s="360" t="s">
        <v>299</v>
      </c>
      <c r="I18" s="76" t="s">
        <v>39</v>
      </c>
      <c r="J18" s="76">
        <v>515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359">
        <v>80043038</v>
      </c>
      <c r="C19" s="360">
        <v>44508</v>
      </c>
      <c r="D19" s="362" t="s">
        <v>35</v>
      </c>
      <c r="E19" s="362">
        <v>400</v>
      </c>
      <c r="F19" s="360" t="s">
        <v>299</v>
      </c>
      <c r="I19" s="76" t="s">
        <v>42</v>
      </c>
      <c r="J19" s="76">
        <v>750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205">
        <v>80043397</v>
      </c>
      <c r="C20" s="207">
        <v>44515</v>
      </c>
      <c r="D20" s="341" t="s">
        <v>29</v>
      </c>
      <c r="E20" s="341">
        <v>240</v>
      </c>
      <c r="F20" s="205" t="s">
        <v>300</v>
      </c>
      <c r="I20" s="76" t="s">
        <v>210</v>
      </c>
      <c r="J20" s="76">
        <v>200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205">
        <v>80043397</v>
      </c>
      <c r="C21" s="207">
        <v>44515</v>
      </c>
      <c r="D21" s="341" t="s">
        <v>28</v>
      </c>
      <c r="E21" s="341">
        <v>150</v>
      </c>
      <c r="F21" s="205" t="s">
        <v>300</v>
      </c>
      <c r="I21" s="76" t="s">
        <v>27</v>
      </c>
      <c r="J21" s="76"/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205">
        <v>80043397</v>
      </c>
      <c r="C22" s="207">
        <v>44515</v>
      </c>
      <c r="D22" s="341" t="s">
        <v>33</v>
      </c>
      <c r="E22" s="358">
        <v>1100</v>
      </c>
      <c r="F22" s="205" t="s">
        <v>300</v>
      </c>
      <c r="H22" s="208"/>
      <c r="I22" s="76" t="s">
        <v>24</v>
      </c>
      <c r="J22" s="76">
        <v>13520</v>
      </c>
      <c r="M22"/>
      <c r="N22"/>
      <c r="O22"/>
    </row>
    <row r="23" spans="1:21" x14ac:dyDescent="0.2">
      <c r="B23" s="205">
        <v>80043397</v>
      </c>
      <c r="C23" s="207">
        <v>44515</v>
      </c>
      <c r="D23" s="341" t="s">
        <v>35</v>
      </c>
      <c r="E23" s="341">
        <v>300</v>
      </c>
      <c r="F23" s="205" t="s">
        <v>300</v>
      </c>
      <c r="I23"/>
      <c r="J23"/>
    </row>
    <row r="24" spans="1:21" x14ac:dyDescent="0.2">
      <c r="B24" s="205">
        <v>80043397</v>
      </c>
      <c r="C24" s="207">
        <v>44515</v>
      </c>
      <c r="D24" s="341" t="s">
        <v>214</v>
      </c>
      <c r="E24" s="341">
        <v>150</v>
      </c>
      <c r="F24" s="205" t="s">
        <v>300</v>
      </c>
      <c r="I24"/>
    </row>
    <row r="25" spans="1:21" x14ac:dyDescent="0.2">
      <c r="B25" s="205">
        <v>80043397</v>
      </c>
      <c r="C25" s="207">
        <v>44515</v>
      </c>
      <c r="D25" s="341" t="s">
        <v>166</v>
      </c>
      <c r="E25" s="341">
        <v>170</v>
      </c>
      <c r="F25" s="205" t="s">
        <v>300</v>
      </c>
      <c r="I25"/>
    </row>
    <row r="26" spans="1:21" x14ac:dyDescent="0.2">
      <c r="B26" s="205">
        <v>80043397</v>
      </c>
      <c r="C26" s="207">
        <v>44515</v>
      </c>
      <c r="D26" s="341" t="s">
        <v>38</v>
      </c>
      <c r="E26" s="341">
        <v>120</v>
      </c>
      <c r="F26" s="205" t="s">
        <v>300</v>
      </c>
      <c r="I26"/>
    </row>
    <row r="27" spans="1:21" x14ac:dyDescent="0.2">
      <c r="B27" s="359">
        <v>80043946</v>
      </c>
      <c r="C27" s="360">
        <v>43792</v>
      </c>
      <c r="D27" s="362" t="s">
        <v>31</v>
      </c>
      <c r="E27" s="362">
        <v>460</v>
      </c>
      <c r="F27" s="359" t="s">
        <v>301</v>
      </c>
      <c r="I27"/>
    </row>
    <row r="28" spans="1:21" x14ac:dyDescent="0.2">
      <c r="B28" s="359">
        <v>80043946</v>
      </c>
      <c r="C28" s="360">
        <v>43792</v>
      </c>
      <c r="D28" s="362" t="s">
        <v>32</v>
      </c>
      <c r="E28" s="362">
        <v>990</v>
      </c>
      <c r="F28" s="359" t="s">
        <v>301</v>
      </c>
      <c r="I28"/>
    </row>
    <row r="29" spans="1:21" x14ac:dyDescent="0.2">
      <c r="B29" s="359">
        <v>80043946</v>
      </c>
      <c r="C29" s="360">
        <v>43792</v>
      </c>
      <c r="D29" s="362" t="s">
        <v>35</v>
      </c>
      <c r="E29" s="362">
        <v>400</v>
      </c>
      <c r="F29" s="359" t="s">
        <v>301</v>
      </c>
      <c r="I29"/>
    </row>
    <row r="30" spans="1:21" x14ac:dyDescent="0.2">
      <c r="B30" s="359">
        <v>80043946</v>
      </c>
      <c r="C30" s="360">
        <v>43792</v>
      </c>
      <c r="D30" s="362" t="s">
        <v>37</v>
      </c>
      <c r="E30" s="363">
        <v>1490</v>
      </c>
      <c r="F30" s="359" t="s">
        <v>301</v>
      </c>
      <c r="I30"/>
      <c r="M30" s="200"/>
      <c r="N30" s="200"/>
    </row>
    <row r="31" spans="1:21" x14ac:dyDescent="0.2">
      <c r="B31" s="359">
        <v>80043946</v>
      </c>
      <c r="C31" s="360">
        <v>43792</v>
      </c>
      <c r="D31" s="362" t="s">
        <v>39</v>
      </c>
      <c r="E31" s="362">
        <v>515</v>
      </c>
      <c r="F31" s="359" t="s">
        <v>301</v>
      </c>
      <c r="I31"/>
    </row>
    <row r="32" spans="1:21" s="200" customFormat="1" x14ac:dyDescent="0.2">
      <c r="A32" s="199"/>
      <c r="B32" s="205"/>
      <c r="C32" s="207"/>
      <c r="D32" s="341"/>
      <c r="E32" s="341"/>
      <c r="F32" s="344"/>
      <c r="G32" s="199"/>
      <c r="H32" s="199"/>
      <c r="I32"/>
      <c r="K32" s="199"/>
    </row>
    <row r="33" spans="1:14" x14ac:dyDescent="0.2">
      <c r="B33" s="205"/>
      <c r="C33" s="207"/>
      <c r="D33" s="341"/>
      <c r="E33" s="341"/>
      <c r="F33" s="207"/>
      <c r="I33"/>
      <c r="M33" s="200"/>
      <c r="N33" s="200"/>
    </row>
    <row r="34" spans="1:14" s="200" customFormat="1" x14ac:dyDescent="0.2">
      <c r="A34" s="199"/>
      <c r="B34" s="205"/>
      <c r="C34" s="207"/>
      <c r="D34" s="341"/>
      <c r="E34" s="341"/>
      <c r="F34" s="207"/>
      <c r="G34" s="199"/>
      <c r="H34" s="199"/>
      <c r="I34"/>
      <c r="K34" s="199"/>
    </row>
    <row r="35" spans="1:14" s="200" customFormat="1" x14ac:dyDescent="0.2">
      <c r="A35" s="199"/>
      <c r="B35" s="205"/>
      <c r="C35" s="207"/>
      <c r="D35" s="341"/>
      <c r="E35" s="341"/>
      <c r="F35" s="207"/>
      <c r="G35" s="199"/>
      <c r="H35" s="199"/>
      <c r="I35"/>
      <c r="K35" s="199"/>
    </row>
    <row r="36" spans="1:14" s="200" customFormat="1" x14ac:dyDescent="0.2">
      <c r="A36" s="199"/>
      <c r="B36" s="205"/>
      <c r="C36" s="207"/>
      <c r="D36" s="341"/>
      <c r="E36" s="341"/>
      <c r="F36" s="207"/>
      <c r="G36" s="199"/>
      <c r="H36" s="199"/>
      <c r="I36"/>
      <c r="K36" s="199"/>
    </row>
    <row r="37" spans="1:14" s="200" customFormat="1" x14ac:dyDescent="0.2">
      <c r="A37" s="199"/>
      <c r="B37" s="205"/>
      <c r="C37" s="207"/>
      <c r="D37" s="341"/>
      <c r="E37" s="341"/>
      <c r="F37" s="207"/>
      <c r="G37" s="199"/>
      <c r="H37" s="199"/>
      <c r="I37"/>
      <c r="K37" s="199"/>
    </row>
    <row r="38" spans="1:14" s="200" customFormat="1" x14ac:dyDescent="0.2">
      <c r="A38" s="199"/>
      <c r="B38" s="205"/>
      <c r="C38" s="207"/>
      <c r="D38" s="205"/>
      <c r="E38" s="205"/>
      <c r="F38" s="341"/>
      <c r="G38" s="199"/>
      <c r="H38" s="199"/>
      <c r="I38"/>
      <c r="K38" s="199"/>
    </row>
    <row r="39" spans="1:14" s="200" customFormat="1" x14ac:dyDescent="0.2">
      <c r="A39" s="199"/>
      <c r="B39" s="205"/>
      <c r="C39" s="207"/>
      <c r="D39" s="205"/>
      <c r="E39" s="205"/>
      <c r="F39" s="341"/>
      <c r="G39" s="199"/>
      <c r="H39" s="199"/>
      <c r="I39"/>
      <c r="K39" s="199"/>
    </row>
    <row r="40" spans="1:14" s="200" customFormat="1" x14ac:dyDescent="0.2">
      <c r="A40" s="199"/>
      <c r="B40" s="205"/>
      <c r="C40" s="207"/>
      <c r="D40" s="205"/>
      <c r="E40" s="205"/>
      <c r="F40" s="356"/>
      <c r="G40" s="199"/>
      <c r="H40" s="199"/>
      <c r="I40"/>
      <c r="K40" s="199"/>
    </row>
    <row r="41" spans="1:14" s="200" customFormat="1" x14ac:dyDescent="0.2">
      <c r="A41" s="199"/>
      <c r="B41" s="205"/>
      <c r="C41" s="207"/>
      <c r="D41" s="205"/>
      <c r="E41" s="205"/>
      <c r="F41" s="205"/>
      <c r="G41" s="199"/>
      <c r="H41" s="199"/>
      <c r="I41"/>
      <c r="K41" s="199"/>
    </row>
    <row r="42" spans="1:14" s="200" customFormat="1" x14ac:dyDescent="0.2">
      <c r="A42" s="199"/>
      <c r="B42" s="205"/>
      <c r="C42" s="207"/>
      <c r="D42" s="205"/>
      <c r="E42" s="205"/>
      <c r="F42" s="205"/>
      <c r="G42" s="199"/>
      <c r="H42" s="199"/>
      <c r="I42"/>
      <c r="K42" s="199"/>
    </row>
    <row r="43" spans="1:14" s="200" customFormat="1" x14ac:dyDescent="0.2">
      <c r="A43" s="199"/>
      <c r="B43" s="205"/>
      <c r="C43" s="207"/>
      <c r="D43" s="205"/>
      <c r="E43" s="205"/>
      <c r="F43" s="205"/>
      <c r="G43" s="199"/>
      <c r="H43" s="199"/>
      <c r="I43"/>
      <c r="K43" s="199"/>
    </row>
    <row r="44" spans="1:14" s="200" customFormat="1" x14ac:dyDescent="0.2">
      <c r="A44" s="199"/>
      <c r="B44" s="205"/>
      <c r="C44" s="207"/>
      <c r="D44" s="205"/>
      <c r="E44" s="205"/>
      <c r="F44" s="205"/>
      <c r="G44" s="199"/>
      <c r="H44" s="199"/>
      <c r="I44"/>
      <c r="K44" s="199"/>
    </row>
    <row r="45" spans="1:14" s="200" customFormat="1" x14ac:dyDescent="0.2">
      <c r="A45" s="199"/>
      <c r="C45" s="203"/>
      <c r="G45" s="199"/>
      <c r="H45" s="199"/>
      <c r="I45"/>
      <c r="K45" s="199"/>
    </row>
    <row r="46" spans="1:14" s="200" customFormat="1" x14ac:dyDescent="0.2">
      <c r="A46" s="199"/>
      <c r="C46" s="203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199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199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199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199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199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199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199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199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199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2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199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199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199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357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3E000000}"/>
  <dataValidations count="5">
    <dataValidation type="list" allowBlank="1" showInputMessage="1" showErrorMessage="1" sqref="D36:D39 D41:D44" xr:uid="{00000000-0002-0000-3E00-000000000000}">
      <formula1>$B$47:$B$72</formula1>
    </dataValidation>
    <dataValidation type="list" allowBlank="1" showInputMessage="1" showErrorMessage="1" sqref="D34:D35" xr:uid="{00000000-0002-0000-3E00-000001000000}">
      <formula1>$B$47:$B$73</formula1>
    </dataValidation>
    <dataValidation type="list" allowBlank="1" showInputMessage="1" showErrorMessage="1" sqref="D45:D48 D4:D33" xr:uid="{00000000-0002-0000-3E00-000002000000}">
      <formula1>$B$49:$B$74</formula1>
    </dataValidation>
    <dataValidation type="list" allowBlank="1" showInputMessage="1" showErrorMessage="1" sqref="D49" xr:uid="{00000000-0002-0000-3E00-000003000000}">
      <formula1>$B$49:$B$68</formula1>
    </dataValidation>
    <dataValidation type="list" allowBlank="1" showInputMessage="1" showErrorMessage="1" sqref="D40" xr:uid="{00000000-0002-0000-3E00-000004000000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 filterMode="1">
    <tabColor rgb="FFFFC000"/>
    <pageSetUpPr fitToPage="1"/>
  </sheetPr>
  <dimension ref="A2:R103"/>
  <sheetViews>
    <sheetView showGridLines="0" topLeftCell="A13" zoomScale="80" zoomScaleNormal="80" workbookViewId="0">
      <selection activeCell="I22" sqref="I22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6.5703125" style="199" bestFit="1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303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Diciembre 2021'!$I$7:$J$19,2,FALSE),0)</f>
        <v>710</v>
      </c>
      <c r="F8" s="205" t="s">
        <v>12</v>
      </c>
      <c r="G8" s="346">
        <f t="shared" ref="G8:G33" si="0">+D8*E8</f>
        <v>1959.6</v>
      </c>
      <c r="J8" s="290"/>
      <c r="L8" s="142" t="s">
        <v>224</v>
      </c>
      <c r="M8" s="299">
        <f t="shared" ref="M8:M15" si="1">E8</f>
        <v>710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Diciembre 2021'!$I$7:$J$19,2,FALSE),0)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Diciembre 2021'!$I$7:$J$19,2,FALSE),0)</f>
        <v>270</v>
      </c>
      <c r="F10" s="205" t="s">
        <v>12</v>
      </c>
      <c r="G10" s="346">
        <f t="shared" si="0"/>
        <v>872.1</v>
      </c>
      <c r="I10" s="63"/>
      <c r="J10" s="63"/>
      <c r="K10"/>
      <c r="L10" s="237" t="s">
        <v>225</v>
      </c>
      <c r="M10" s="299">
        <f t="shared" si="1"/>
        <v>270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Diciembre 2021'!$I$7:$J$19,2,FALSE),0)</f>
        <v>920</v>
      </c>
      <c r="F11" s="205" t="s">
        <v>12</v>
      </c>
      <c r="G11" s="346">
        <f t="shared" si="0"/>
        <v>1692.8000000000002</v>
      </c>
      <c r="I11" s="63"/>
      <c r="J11" s="63"/>
      <c r="K11"/>
      <c r="L11" s="237" t="s">
        <v>226</v>
      </c>
      <c r="M11" s="299">
        <f t="shared" si="1"/>
        <v>920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Diciembre 2021'!$I$7:$J$19,2,FALSE),0)</f>
        <v>990</v>
      </c>
      <c r="F12" s="205" t="s">
        <v>12</v>
      </c>
      <c r="G12" s="346">
        <f t="shared" si="0"/>
        <v>3148.2000000000003</v>
      </c>
      <c r="I12" s="63"/>
      <c r="J12" s="63"/>
      <c r="K12"/>
      <c r="L12" s="237" t="s">
        <v>227</v>
      </c>
      <c r="M12" s="299">
        <f t="shared" si="1"/>
        <v>990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Diciembre 2021'!$I$7:$J$19,2,FALSE),0)</f>
        <v>2975</v>
      </c>
      <c r="F13" s="205" t="s">
        <v>12</v>
      </c>
      <c r="G13" s="346">
        <f t="shared" si="0"/>
        <v>7080.5</v>
      </c>
      <c r="I13" s="63"/>
      <c r="J13" s="63"/>
      <c r="K13"/>
      <c r="L13" s="237" t="s">
        <v>228</v>
      </c>
      <c r="M13" s="299">
        <f t="shared" si="1"/>
        <v>2975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Diciembre 2021'!$I$7:$J$19,2,FALSE),0)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Diciembre 2021'!$I$7:$J$19,2,FALSE),0)</f>
        <v>2150</v>
      </c>
      <c r="F15" s="347" t="s">
        <v>12</v>
      </c>
      <c r="G15" s="346">
        <f t="shared" si="0"/>
        <v>12857.000000000002</v>
      </c>
      <c r="I15" s="63"/>
      <c r="J15" s="63"/>
      <c r="K15"/>
      <c r="L15" s="237" t="s">
        <v>229</v>
      </c>
      <c r="M15" s="299">
        <f t="shared" si="1"/>
        <v>2150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Diciembre 2021'!$I$7:$J$19,2,FALSE),0)</f>
        <v>710</v>
      </c>
      <c r="F16" s="347" t="s">
        <v>12</v>
      </c>
      <c r="G16" s="346">
        <f>+D16*E16</f>
        <v>3926.3</v>
      </c>
      <c r="L16" s="199" t="s">
        <v>234</v>
      </c>
      <c r="M16" s="299">
        <f>E16</f>
        <v>710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Diciembre 2021'!$I$7:$J$19,2,FALSE),0)</f>
        <v>600</v>
      </c>
      <c r="F17" s="347" t="s">
        <v>12</v>
      </c>
      <c r="G17" s="346">
        <f>+D17*E17</f>
        <v>2934</v>
      </c>
      <c r="L17" s="199" t="s">
        <v>269</v>
      </c>
      <c r="M17" s="299">
        <f>E17</f>
        <v>600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Diciembre 2021'!$I$7:$J$19,2,FALSE),0)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Diciembre 2021'!$I$7:$J$19,2,FALSE),0)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Diciembre 2021'!$I$7:$J$19,2,FALSE),0)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Diciembre 2021'!$I$7:$J$19,2,FALSE),0)</f>
        <v>345</v>
      </c>
      <c r="F21" s="347" t="s">
        <v>12</v>
      </c>
      <c r="G21" s="346">
        <f>+D21*E21</f>
        <v>2159.6999999999998</v>
      </c>
      <c r="L21" s="199" t="s">
        <v>235</v>
      </c>
      <c r="M21" s="299">
        <f>E21</f>
        <v>345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Diciembre 2021'!$I$7:$J$19,2,FALSE),0)</f>
        <v>1795</v>
      </c>
      <c r="F22" s="347" t="s">
        <v>12</v>
      </c>
      <c r="G22" s="346">
        <f t="shared" si="0"/>
        <v>3859.25</v>
      </c>
      <c r="I22" s="63"/>
      <c r="J22" s="63"/>
      <c r="K22"/>
      <c r="L22" s="237" t="s">
        <v>230</v>
      </c>
      <c r="M22" s="299">
        <f t="shared" si="3"/>
        <v>1795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Diciembre 2021'!$I$7:$J$19,2,FALSE),0)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Diciembre 2021'!$I$7:$J$19,2,FALSE),0)</f>
        <v>540</v>
      </c>
      <c r="F24" s="347" t="s">
        <v>12</v>
      </c>
      <c r="G24" s="346">
        <f t="shared" si="0"/>
        <v>1528.2</v>
      </c>
      <c r="I24" s="63"/>
      <c r="J24" s="332"/>
      <c r="K24"/>
      <c r="L24" s="237" t="s">
        <v>232</v>
      </c>
      <c r="M24" s="299">
        <f t="shared" si="3"/>
        <v>540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Diciembre 2021'!$I$7:$J$19,2,FALSE),0)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Diciembre 2021'!$I$7:$J$19,2,FALSE),0)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Diciembre 2021'!$I$7:$J$19,2,FALSE),0)</f>
        <v>0</v>
      </c>
      <c r="F27" s="347" t="s">
        <v>12</v>
      </c>
      <c r="G27" s="346">
        <f t="shared" si="0"/>
        <v>0</v>
      </c>
      <c r="I27" s="63"/>
      <c r="J27" s="63"/>
      <c r="K27"/>
      <c r="L27" s="301" t="s">
        <v>239</v>
      </c>
      <c r="M27" s="299">
        <f t="shared" si="3"/>
        <v>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Diciembre 2021'!$I$7:$J$19,2,FALSE),0)</f>
        <v>0</v>
      </c>
      <c r="F28" s="347" t="s">
        <v>155</v>
      </c>
      <c r="G28" s="346">
        <f>+D28*E28</f>
        <v>0</v>
      </c>
      <c r="L28" s="199" t="s">
        <v>248</v>
      </c>
      <c r="M28" s="299">
        <f>E28</f>
        <v>0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Diciembre 2021'!$I$7:$J$19,2,FALSE),0)</f>
        <v>930</v>
      </c>
      <c r="F29" s="347" t="s">
        <v>12</v>
      </c>
      <c r="G29" s="346">
        <f t="shared" si="0"/>
        <v>4082.7</v>
      </c>
      <c r="I29" s="63"/>
      <c r="J29" s="63"/>
      <c r="K29"/>
      <c r="L29" s="237" t="s">
        <v>233</v>
      </c>
      <c r="M29" s="299">
        <f t="shared" si="3"/>
        <v>930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Diciembre 2021'!$I$7:$J$19,2,FALSE),0)</f>
        <v>0</v>
      </c>
      <c r="F30" s="347" t="s">
        <v>12</v>
      </c>
      <c r="G30" s="346">
        <f t="shared" si="0"/>
        <v>0</v>
      </c>
      <c r="I30" s="333"/>
      <c r="J30"/>
      <c r="K30"/>
      <c r="L30" s="237" t="s">
        <v>255</v>
      </c>
      <c r="M30" s="299">
        <f t="shared" si="3"/>
        <v>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hidden="1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Diciembre 2021'!$I$7:$J$19,2,FALSE),0)</f>
        <v>0</v>
      </c>
      <c r="F31" s="347" t="s">
        <v>12</v>
      </c>
      <c r="G31" s="346">
        <f>+D31*E31</f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Diciembre 2021'!$I$7:$J$19,2,FALSE),0)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hidden="1" customHeight="1" x14ac:dyDescent="0.2">
      <c r="A33" s="294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Diciembre 2021'!$I$7:$J$19,2,FALSE),0)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46389.549999999988</v>
      </c>
      <c r="I34" s="321">
        <f>G34*0.97</f>
        <v>44997.863499999985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Diciembre 2021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539647.71243818093</v>
      </c>
      <c r="E37" s="167">
        <v>1</v>
      </c>
      <c r="F37" s="205" t="s">
        <v>10</v>
      </c>
      <c r="G37" s="339">
        <f>D37*E37</f>
        <v>539647.71243818093</v>
      </c>
      <c r="I37" s="321">
        <f>G37*0.97</f>
        <v>523458.28106503549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48331.549999999988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539647.71243818093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46881.60349999999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523458.28106503549</v>
      </c>
      <c r="I42" s="199">
        <f>95.53</f>
        <v>95.53</v>
      </c>
      <c r="J42" s="199">
        <f>G42/I42+G41</f>
        <v>52361.120730870243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autoFilter ref="A7:R34" xr:uid="{00000000-0009-0000-0000-00003F000000}">
    <filterColumn colId="4">
      <filters blank="1">
        <filter val="120"/>
        <filter val="1795"/>
        <filter val="2150"/>
        <filter val="270"/>
        <filter val="2975"/>
        <filter val="345"/>
        <filter val="540"/>
        <filter val="600"/>
        <filter val="710"/>
        <filter val="920"/>
        <filter val="930"/>
        <filter val="990"/>
      </filters>
    </filterColumn>
  </autoFilter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>
    <pageSetUpPr fitToPage="1"/>
  </sheetPr>
  <dimension ref="A1:V79"/>
  <sheetViews>
    <sheetView topLeftCell="A3" zoomScale="98" zoomScaleNormal="98" workbookViewId="0">
      <selection activeCell="B11" sqref="B11:B15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20.42578125" style="201" customWidth="1"/>
    <col min="7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7" t="s">
        <v>74</v>
      </c>
      <c r="V3" s="199">
        <f>+Y2</f>
        <v>0</v>
      </c>
    </row>
    <row r="4" spans="2:22" x14ac:dyDescent="0.2">
      <c r="B4" s="366">
        <v>80044969</v>
      </c>
      <c r="C4" s="367">
        <v>44536</v>
      </c>
      <c r="D4" s="366" t="s">
        <v>29</v>
      </c>
      <c r="E4" s="366">
        <v>280</v>
      </c>
      <c r="F4" s="367" t="s">
        <v>304</v>
      </c>
      <c r="G4" s="200"/>
      <c r="H4" s="200"/>
    </row>
    <row r="5" spans="2:22" x14ac:dyDescent="0.2">
      <c r="B5" s="366">
        <v>80044969</v>
      </c>
      <c r="C5" s="367">
        <v>44536</v>
      </c>
      <c r="D5" s="366" t="s">
        <v>28</v>
      </c>
      <c r="E5" s="366">
        <v>110</v>
      </c>
      <c r="F5" s="367" t="s">
        <v>304</v>
      </c>
      <c r="G5" s="200"/>
      <c r="H5" s="200"/>
    </row>
    <row r="6" spans="2:22" x14ac:dyDescent="0.2">
      <c r="B6" s="366">
        <v>80044969</v>
      </c>
      <c r="C6" s="367">
        <v>44536</v>
      </c>
      <c r="D6" s="366" t="s">
        <v>35</v>
      </c>
      <c r="E6" s="366">
        <v>660</v>
      </c>
      <c r="F6" s="367" t="s">
        <v>304</v>
      </c>
      <c r="G6" s="200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366">
        <v>80044969</v>
      </c>
      <c r="C7" s="367">
        <v>44536</v>
      </c>
      <c r="D7" s="366" t="s">
        <v>149</v>
      </c>
      <c r="E7" s="366">
        <v>710</v>
      </c>
      <c r="F7" s="367" t="s">
        <v>304</v>
      </c>
      <c r="G7" s="200"/>
      <c r="H7" s="200"/>
      <c r="I7" s="76" t="s">
        <v>29</v>
      </c>
      <c r="J7" s="76">
        <v>710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366">
        <v>80044969</v>
      </c>
      <c r="C8" s="367">
        <v>44536</v>
      </c>
      <c r="D8" s="366" t="s">
        <v>214</v>
      </c>
      <c r="E8" s="366">
        <v>450</v>
      </c>
      <c r="F8" s="367" t="s">
        <v>304</v>
      </c>
      <c r="I8" s="76" t="s">
        <v>28</v>
      </c>
      <c r="J8" s="76">
        <v>270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366">
        <v>80044969</v>
      </c>
      <c r="C9" s="367">
        <v>44536</v>
      </c>
      <c r="D9" s="366" t="s">
        <v>166</v>
      </c>
      <c r="E9" s="366">
        <v>175</v>
      </c>
      <c r="F9" s="367" t="s">
        <v>304</v>
      </c>
      <c r="I9" s="76" t="s">
        <v>31</v>
      </c>
      <c r="J9" s="76">
        <v>920</v>
      </c>
      <c r="K9" s="63"/>
      <c r="L9" s="309"/>
      <c r="M9"/>
      <c r="N9"/>
      <c r="O9"/>
      <c r="P9"/>
      <c r="Q9"/>
      <c r="R9"/>
      <c r="S9"/>
      <c r="T9"/>
      <c r="U9"/>
    </row>
    <row r="10" spans="2:22" x14ac:dyDescent="0.2">
      <c r="B10" s="205">
        <v>80044971</v>
      </c>
      <c r="C10" s="207">
        <v>44536</v>
      </c>
      <c r="D10" s="205" t="s">
        <v>29</v>
      </c>
      <c r="E10" s="205">
        <v>150</v>
      </c>
      <c r="F10" s="207" t="s">
        <v>305</v>
      </c>
      <c r="I10" s="76" t="s">
        <v>32</v>
      </c>
      <c r="J10" s="76">
        <v>990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205">
        <v>80044971</v>
      </c>
      <c r="C11" s="207">
        <v>44536</v>
      </c>
      <c r="D11" s="205" t="s">
        <v>31</v>
      </c>
      <c r="E11" s="205">
        <v>460</v>
      </c>
      <c r="F11" s="207" t="s">
        <v>305</v>
      </c>
      <c r="H11" s="208"/>
      <c r="I11" s="76" t="s">
        <v>33</v>
      </c>
      <c r="J11" s="76">
        <v>2975</v>
      </c>
      <c r="K11" s="63"/>
      <c r="L11" s="309"/>
      <c r="M11" s="353"/>
      <c r="N11"/>
      <c r="O11"/>
      <c r="P11"/>
      <c r="Q11"/>
      <c r="R11"/>
      <c r="S11"/>
      <c r="T11"/>
      <c r="U11"/>
    </row>
    <row r="12" spans="2:22" x14ac:dyDescent="0.2">
      <c r="B12" s="205">
        <v>80044971</v>
      </c>
      <c r="C12" s="207">
        <v>44536</v>
      </c>
      <c r="D12" s="205" t="s">
        <v>33</v>
      </c>
      <c r="E12" s="205">
        <v>35</v>
      </c>
      <c r="F12" s="207" t="s">
        <v>305</v>
      </c>
      <c r="I12" s="76" t="s">
        <v>35</v>
      </c>
      <c r="J12" s="76">
        <v>2150</v>
      </c>
      <c r="K12" s="63"/>
      <c r="L12" s="309"/>
      <c r="M12" s="353"/>
      <c r="N12"/>
      <c r="O12"/>
      <c r="P12"/>
      <c r="Q12"/>
      <c r="R12"/>
      <c r="S12"/>
      <c r="T12"/>
      <c r="U12"/>
    </row>
    <row r="13" spans="2:22" x14ac:dyDescent="0.2">
      <c r="B13" s="205">
        <v>80044971</v>
      </c>
      <c r="C13" s="207">
        <v>44536</v>
      </c>
      <c r="D13" s="205" t="s">
        <v>35</v>
      </c>
      <c r="E13" s="205">
        <v>740</v>
      </c>
      <c r="F13" s="207" t="s">
        <v>305</v>
      </c>
      <c r="I13" s="76" t="s">
        <v>149</v>
      </c>
      <c r="J13" s="76">
        <v>710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205">
        <v>80044971</v>
      </c>
      <c r="C14" s="207">
        <v>44536</v>
      </c>
      <c r="D14" s="210" t="s">
        <v>37</v>
      </c>
      <c r="E14" s="210">
        <v>35</v>
      </c>
      <c r="F14" s="207" t="s">
        <v>305</v>
      </c>
      <c r="I14" s="76" t="s">
        <v>214</v>
      </c>
      <c r="J14" s="76">
        <v>600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205">
        <v>80044971</v>
      </c>
      <c r="C15" s="207">
        <v>44536</v>
      </c>
      <c r="D15" s="210" t="s">
        <v>42</v>
      </c>
      <c r="E15" s="365">
        <v>930</v>
      </c>
      <c r="F15" s="207" t="s">
        <v>305</v>
      </c>
      <c r="I15" s="76" t="s">
        <v>166</v>
      </c>
      <c r="J15" s="76">
        <v>345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366">
        <v>80045511</v>
      </c>
      <c r="C16" s="367">
        <v>44546</v>
      </c>
      <c r="D16" s="366" t="s">
        <v>33</v>
      </c>
      <c r="E16" s="366">
        <v>2940</v>
      </c>
      <c r="F16" s="367" t="s">
        <v>306</v>
      </c>
      <c r="I16" s="76" t="s">
        <v>37</v>
      </c>
      <c r="J16" s="76">
        <v>1795</v>
      </c>
      <c r="K16" s="63"/>
      <c r="L16" s="309"/>
      <c r="M16" s="353"/>
      <c r="N16"/>
      <c r="O16"/>
      <c r="P16"/>
      <c r="Q16"/>
      <c r="R16"/>
      <c r="S16"/>
      <c r="T16"/>
      <c r="U16"/>
    </row>
    <row r="17" spans="1:21" x14ac:dyDescent="0.2">
      <c r="B17" s="366">
        <v>80045511</v>
      </c>
      <c r="C17" s="367">
        <v>44546</v>
      </c>
      <c r="D17" s="366" t="s">
        <v>166</v>
      </c>
      <c r="E17" s="366">
        <v>170</v>
      </c>
      <c r="F17" s="367" t="s">
        <v>306</v>
      </c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366">
        <v>80045511</v>
      </c>
      <c r="C18" s="367">
        <v>44546</v>
      </c>
      <c r="D18" s="366" t="s">
        <v>37</v>
      </c>
      <c r="E18" s="366">
        <v>140</v>
      </c>
      <c r="F18" s="367" t="s">
        <v>306</v>
      </c>
      <c r="I18" s="76" t="s">
        <v>39</v>
      </c>
      <c r="J18" s="76">
        <v>540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366">
        <v>80045511</v>
      </c>
      <c r="C19" s="367">
        <v>44546</v>
      </c>
      <c r="D19" s="368" t="s">
        <v>29</v>
      </c>
      <c r="E19" s="368">
        <v>280</v>
      </c>
      <c r="F19" s="367" t="s">
        <v>306</v>
      </c>
      <c r="I19" s="76" t="s">
        <v>42</v>
      </c>
      <c r="J19" s="76">
        <v>930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366">
        <v>80045511</v>
      </c>
      <c r="C20" s="367">
        <v>44546</v>
      </c>
      <c r="D20" s="368" t="s">
        <v>35</v>
      </c>
      <c r="E20" s="368">
        <v>350</v>
      </c>
      <c r="F20" s="367" t="s">
        <v>306</v>
      </c>
      <c r="I20" s="76" t="s">
        <v>24</v>
      </c>
      <c r="J20" s="76">
        <v>13055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366">
        <v>80045511</v>
      </c>
      <c r="C21" s="367">
        <v>44546</v>
      </c>
      <c r="D21" s="368" t="s">
        <v>28</v>
      </c>
      <c r="E21" s="368">
        <v>160</v>
      </c>
      <c r="F21" s="367" t="s">
        <v>306</v>
      </c>
      <c r="I21"/>
      <c r="J21"/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205">
        <v>80045686</v>
      </c>
      <c r="C22" s="207">
        <v>44550</v>
      </c>
      <c r="D22" s="341" t="s">
        <v>31</v>
      </c>
      <c r="E22" s="358">
        <v>460</v>
      </c>
      <c r="F22" s="205" t="s">
        <v>307</v>
      </c>
      <c r="H22" s="208"/>
      <c r="I22"/>
      <c r="J22"/>
      <c r="M22"/>
      <c r="N22"/>
      <c r="O22"/>
    </row>
    <row r="23" spans="1:21" x14ac:dyDescent="0.2">
      <c r="B23" s="205">
        <v>80045686</v>
      </c>
      <c r="C23" s="207">
        <v>44550</v>
      </c>
      <c r="D23" s="341" t="s">
        <v>32</v>
      </c>
      <c r="E23" s="341">
        <v>990</v>
      </c>
      <c r="F23" s="205" t="s">
        <v>307</v>
      </c>
      <c r="I23"/>
      <c r="J23"/>
    </row>
    <row r="24" spans="1:21" x14ac:dyDescent="0.2">
      <c r="B24" s="205">
        <v>80045686</v>
      </c>
      <c r="C24" s="207">
        <v>44550</v>
      </c>
      <c r="D24" s="341" t="s">
        <v>35</v>
      </c>
      <c r="E24" s="341">
        <v>400</v>
      </c>
      <c r="F24" s="205" t="s">
        <v>307</v>
      </c>
      <c r="I24"/>
    </row>
    <row r="25" spans="1:21" x14ac:dyDescent="0.2">
      <c r="B25" s="205">
        <v>80045686</v>
      </c>
      <c r="C25" s="207">
        <v>44550</v>
      </c>
      <c r="D25" s="341" t="s">
        <v>214</v>
      </c>
      <c r="E25" s="341">
        <v>150</v>
      </c>
      <c r="F25" s="205" t="s">
        <v>307</v>
      </c>
      <c r="I25"/>
    </row>
    <row r="26" spans="1:21" x14ac:dyDescent="0.2">
      <c r="B26" s="205">
        <v>80045686</v>
      </c>
      <c r="C26" s="207">
        <v>44550</v>
      </c>
      <c r="D26" s="341" t="s">
        <v>37</v>
      </c>
      <c r="E26" s="341">
        <v>1620</v>
      </c>
      <c r="F26" s="205" t="s">
        <v>307</v>
      </c>
      <c r="I26"/>
    </row>
    <row r="27" spans="1:21" x14ac:dyDescent="0.2">
      <c r="B27" s="205">
        <v>80045686</v>
      </c>
      <c r="C27" s="207">
        <v>44550</v>
      </c>
      <c r="D27" s="302" t="s">
        <v>38</v>
      </c>
      <c r="E27" s="302">
        <v>120</v>
      </c>
      <c r="F27" s="205" t="s">
        <v>307</v>
      </c>
      <c r="I27"/>
    </row>
    <row r="28" spans="1:21" x14ac:dyDescent="0.2">
      <c r="B28" s="205">
        <v>80045686</v>
      </c>
      <c r="C28" s="207">
        <v>44550</v>
      </c>
      <c r="D28" s="302" t="s">
        <v>39</v>
      </c>
      <c r="E28" s="302">
        <v>540</v>
      </c>
      <c r="F28" s="205" t="s">
        <v>307</v>
      </c>
      <c r="I28"/>
    </row>
    <row r="29" spans="1:21" x14ac:dyDescent="0.2">
      <c r="B29" s="210"/>
      <c r="C29" s="211"/>
      <c r="D29" s="302"/>
      <c r="E29" s="302"/>
      <c r="F29" s="210"/>
      <c r="I29"/>
    </row>
    <row r="30" spans="1:21" x14ac:dyDescent="0.2">
      <c r="B30" s="210"/>
      <c r="C30" s="211"/>
      <c r="D30" s="302"/>
      <c r="E30" s="364"/>
      <c r="F30" s="210"/>
      <c r="I30"/>
      <c r="M30" s="200"/>
      <c r="N30" s="200"/>
    </row>
    <row r="31" spans="1:21" x14ac:dyDescent="0.2">
      <c r="B31" s="210"/>
      <c r="C31" s="211"/>
      <c r="D31" s="302"/>
      <c r="E31" s="302"/>
      <c r="F31" s="210"/>
      <c r="I31"/>
    </row>
    <row r="32" spans="1:21" s="200" customFormat="1" x14ac:dyDescent="0.2">
      <c r="A32" s="199"/>
      <c r="B32" s="210"/>
      <c r="C32" s="211"/>
      <c r="D32" s="302"/>
      <c r="E32" s="302"/>
      <c r="F32" s="355"/>
      <c r="G32" s="199"/>
      <c r="H32" s="199"/>
      <c r="I32"/>
      <c r="K32" s="199"/>
    </row>
    <row r="33" spans="1:14" x14ac:dyDescent="0.2">
      <c r="B33" s="205"/>
      <c r="C33" s="207"/>
      <c r="D33" s="341"/>
      <c r="E33" s="341"/>
      <c r="F33" s="207"/>
      <c r="I33"/>
      <c r="M33" s="200"/>
      <c r="N33" s="200"/>
    </row>
    <row r="34" spans="1:14" s="200" customFormat="1" x14ac:dyDescent="0.2">
      <c r="A34" s="199"/>
      <c r="B34" s="205"/>
      <c r="C34" s="207"/>
      <c r="D34" s="341"/>
      <c r="E34" s="341"/>
      <c r="F34" s="207"/>
      <c r="G34" s="199"/>
      <c r="H34" s="199"/>
      <c r="I34"/>
      <c r="K34" s="199"/>
    </row>
    <row r="35" spans="1:14" s="200" customFormat="1" x14ac:dyDescent="0.2">
      <c r="A35" s="199"/>
      <c r="B35" s="205"/>
      <c r="C35" s="207"/>
      <c r="D35" s="341"/>
      <c r="E35" s="341"/>
      <c r="F35" s="207"/>
      <c r="G35" s="199"/>
      <c r="H35" s="199"/>
      <c r="I35"/>
      <c r="K35" s="199"/>
    </row>
    <row r="36" spans="1:14" s="200" customFormat="1" x14ac:dyDescent="0.2">
      <c r="A36" s="199"/>
      <c r="B36" s="205"/>
      <c r="C36" s="207"/>
      <c r="D36" s="341"/>
      <c r="E36" s="341"/>
      <c r="F36" s="207"/>
      <c r="G36" s="199"/>
      <c r="H36" s="199"/>
      <c r="I36"/>
      <c r="K36" s="199"/>
    </row>
    <row r="37" spans="1:14" s="200" customFormat="1" x14ac:dyDescent="0.2">
      <c r="A37" s="199"/>
      <c r="B37" s="205"/>
      <c r="C37" s="207"/>
      <c r="D37" s="341"/>
      <c r="E37" s="341"/>
      <c r="F37" s="207"/>
      <c r="G37" s="199"/>
      <c r="H37" s="199"/>
      <c r="I37"/>
      <c r="K37" s="199"/>
    </row>
    <row r="38" spans="1:14" s="200" customFormat="1" x14ac:dyDescent="0.2">
      <c r="A38" s="199"/>
      <c r="B38" s="205"/>
      <c r="C38" s="207"/>
      <c r="D38" s="205"/>
      <c r="E38" s="205"/>
      <c r="F38" s="341"/>
      <c r="G38" s="199"/>
      <c r="H38" s="199"/>
      <c r="I38"/>
      <c r="K38" s="199"/>
    </row>
    <row r="39" spans="1:14" s="200" customFormat="1" x14ac:dyDescent="0.2">
      <c r="A39" s="199"/>
      <c r="B39" s="205"/>
      <c r="C39" s="207"/>
      <c r="D39" s="205"/>
      <c r="E39" s="205"/>
      <c r="F39" s="341"/>
      <c r="G39" s="199"/>
      <c r="H39" s="199"/>
      <c r="I39"/>
      <c r="K39" s="199"/>
    </row>
    <row r="40" spans="1:14" s="200" customFormat="1" x14ac:dyDescent="0.2">
      <c r="A40" s="199"/>
      <c r="B40" s="205"/>
      <c r="C40" s="207"/>
      <c r="D40" s="205"/>
      <c r="E40" s="205"/>
      <c r="F40" s="356"/>
      <c r="G40" s="199"/>
      <c r="H40" s="199"/>
      <c r="I40"/>
      <c r="K40" s="199"/>
    </row>
    <row r="41" spans="1:14" s="200" customFormat="1" x14ac:dyDescent="0.2">
      <c r="A41" s="199"/>
      <c r="B41" s="205"/>
      <c r="C41" s="207"/>
      <c r="D41" s="205"/>
      <c r="E41" s="205"/>
      <c r="F41" s="205"/>
      <c r="G41" s="199"/>
      <c r="H41" s="199"/>
      <c r="I41"/>
      <c r="K41" s="199"/>
    </row>
    <row r="42" spans="1:14" s="200" customFormat="1" x14ac:dyDescent="0.2">
      <c r="A42" s="199"/>
      <c r="B42" s="205"/>
      <c r="C42" s="207"/>
      <c r="D42" s="205"/>
      <c r="E42" s="205"/>
      <c r="F42" s="205"/>
      <c r="G42" s="199"/>
      <c r="H42" s="199"/>
      <c r="I42"/>
      <c r="K42" s="199"/>
    </row>
    <row r="43" spans="1:14" s="200" customFormat="1" x14ac:dyDescent="0.2">
      <c r="A43" s="199"/>
      <c r="B43" s="205"/>
      <c r="C43" s="207"/>
      <c r="D43" s="205"/>
      <c r="E43" s="205"/>
      <c r="F43" s="205"/>
      <c r="G43" s="199"/>
      <c r="H43" s="199"/>
      <c r="I43"/>
      <c r="K43" s="199"/>
    </row>
    <row r="44" spans="1:14" s="200" customFormat="1" x14ac:dyDescent="0.2">
      <c r="A44" s="199"/>
      <c r="B44" s="205"/>
      <c r="C44" s="207"/>
      <c r="D44" s="205"/>
      <c r="E44" s="205"/>
      <c r="F44" s="205"/>
      <c r="G44" s="199"/>
      <c r="H44" s="199"/>
      <c r="I44"/>
      <c r="K44" s="199"/>
    </row>
    <row r="45" spans="1:14" s="200" customFormat="1" x14ac:dyDescent="0.2">
      <c r="A45" s="199"/>
      <c r="C45" s="203"/>
      <c r="G45" s="199"/>
      <c r="H45" s="199"/>
      <c r="I45"/>
      <c r="K45" s="199"/>
    </row>
    <row r="46" spans="1:14" s="200" customFormat="1" x14ac:dyDescent="0.2">
      <c r="A46" s="199"/>
      <c r="C46" s="203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199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199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199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199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199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199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199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199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199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2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199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199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199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199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2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199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199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199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199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199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199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357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40000000}"/>
  <dataValidations count="5">
    <dataValidation type="list" allowBlank="1" showInputMessage="1" showErrorMessage="1" sqref="D40" xr:uid="{00000000-0002-0000-4000-000000000000}">
      <formula1>$B$47:$B$78</formula1>
    </dataValidation>
    <dataValidation type="list" allowBlank="1" showInputMessage="1" showErrorMessage="1" sqref="D49" xr:uid="{00000000-0002-0000-4000-000001000000}">
      <formula1>$B$49:$B$68</formula1>
    </dataValidation>
    <dataValidation type="list" allowBlank="1" showInputMessage="1" showErrorMessage="1" sqref="D45:D48 D4:D33" xr:uid="{00000000-0002-0000-4000-000002000000}">
      <formula1>$B$49:$B$74</formula1>
    </dataValidation>
    <dataValidation type="list" allowBlank="1" showInputMessage="1" showErrorMessage="1" sqref="D34:D35" xr:uid="{00000000-0002-0000-4000-000003000000}">
      <formula1>$B$47:$B$73</formula1>
    </dataValidation>
    <dataValidation type="list" allowBlank="1" showInputMessage="1" showErrorMessage="1" sqref="D36:D39 D41:D44" xr:uid="{00000000-0002-0000-4000-000004000000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41A56-3AF1-447E-BE54-F31AFFEA2DF8}">
  <sheetPr codeName="Hoja66">
    <tabColor rgb="FFFFC000"/>
    <pageSetUpPr fitToPage="1"/>
  </sheetPr>
  <dimension ref="A2:R103"/>
  <sheetViews>
    <sheetView showGridLines="0" topLeftCell="A23" zoomScale="80" zoomScaleNormal="80" workbookViewId="0">
      <selection activeCell="F8" sqref="F8:F33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69.7109375" style="199" bestFit="1" customWidth="1"/>
    <col min="4" max="4" width="17.5703125" style="199" customWidth="1"/>
    <col min="5" max="5" width="12.7109375" style="199" bestFit="1" customWidth="1"/>
    <col min="6" max="6" width="12.5703125" style="199" customWidth="1"/>
    <col min="7" max="7" width="20.28515625" style="199" bestFit="1" customWidth="1"/>
    <col min="8" max="8" width="5.28515625" style="199" customWidth="1"/>
    <col min="9" max="9" width="16.85546875" style="199" customWidth="1"/>
    <col min="10" max="10" width="22.42578125" style="199" customWidth="1"/>
    <col min="11" max="11" width="20" style="199" customWidth="1"/>
    <col min="12" max="12" width="16.5703125" style="199" bestFit="1" customWidth="1"/>
    <col min="13" max="16" width="11.42578125" style="199"/>
    <col min="17" max="17" width="17" style="199" bestFit="1" customWidth="1"/>
    <col min="18" max="18" width="13.7109375" style="199" bestFit="1" customWidth="1"/>
    <col min="19" max="16384" width="11.42578125" style="199"/>
  </cols>
  <sheetData>
    <row r="2" spans="1:18" ht="21.75" customHeight="1" x14ac:dyDescent="0.35">
      <c r="B2" s="511" t="s">
        <v>5</v>
      </c>
      <c r="C2" s="512"/>
      <c r="D2" s="512"/>
      <c r="E2" s="512"/>
      <c r="F2" s="512"/>
      <c r="G2" s="513"/>
      <c r="H2" s="284"/>
      <c r="L2" s="205"/>
      <c r="M2" s="205" t="s">
        <v>218</v>
      </c>
      <c r="N2" s="200"/>
      <c r="O2" s="200"/>
      <c r="P2" s="200"/>
    </row>
    <row r="3" spans="1:18" ht="21.95" customHeight="1" x14ac:dyDescent="0.2">
      <c r="B3" s="514" t="s">
        <v>66</v>
      </c>
      <c r="C3" s="515"/>
      <c r="D3" s="515"/>
      <c r="E3" s="515"/>
      <c r="F3" s="515"/>
      <c r="G3" s="516"/>
      <c r="H3" s="283"/>
      <c r="L3" s="76" t="s">
        <v>135</v>
      </c>
      <c r="M3" s="325">
        <v>102305</v>
      </c>
      <c r="N3" s="326"/>
      <c r="O3" s="64"/>
      <c r="P3" s="63"/>
    </row>
    <row r="4" spans="1:18" ht="21.95" customHeight="1" x14ac:dyDescent="0.35">
      <c r="B4" s="517" t="s">
        <v>0</v>
      </c>
      <c r="C4" s="518"/>
      <c r="D4" s="518"/>
      <c r="E4" s="518"/>
      <c r="F4" s="518"/>
      <c r="G4" s="519"/>
      <c r="H4" s="283"/>
      <c r="L4" s="76" t="s">
        <v>136</v>
      </c>
      <c r="M4" s="325">
        <v>10230503</v>
      </c>
      <c r="N4" s="200"/>
      <c r="O4" s="64"/>
      <c r="P4" s="63"/>
    </row>
    <row r="5" spans="1:18" ht="15.75" customHeight="1" x14ac:dyDescent="0.35">
      <c r="B5" s="520" t="s">
        <v>308</v>
      </c>
      <c r="C5" s="521"/>
      <c r="D5" s="521"/>
      <c r="E5" s="521"/>
      <c r="F5" s="521"/>
      <c r="G5" s="522"/>
      <c r="H5" s="283"/>
    </row>
    <row r="6" spans="1:18" ht="6" customHeight="1" x14ac:dyDescent="0.2"/>
    <row r="7" spans="1:18" ht="30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2</v>
      </c>
      <c r="F7" s="280" t="s">
        <v>3</v>
      </c>
      <c r="G7" s="280" t="s">
        <v>4</v>
      </c>
      <c r="L7" s="322" t="s">
        <v>134</v>
      </c>
      <c r="M7" s="299" t="s">
        <v>137</v>
      </c>
      <c r="N7" s="299" t="s">
        <v>138</v>
      </c>
      <c r="O7" s="299" t="s">
        <v>139</v>
      </c>
      <c r="P7" s="299" t="s">
        <v>140</v>
      </c>
      <c r="Q7" s="300" t="s">
        <v>141</v>
      </c>
      <c r="R7" s="299" t="s">
        <v>142</v>
      </c>
    </row>
    <row r="8" spans="1:18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VLOOKUP(C8,$A$78:$B$97,2,FALSE)</f>
        <v>2.76</v>
      </c>
      <c r="E8" s="205">
        <f>IFERROR(VLOOKUP(A8,'Control-UTE Enero 2022'!$I$7:$J$20,2,FALSE),0)</f>
        <v>540</v>
      </c>
      <c r="F8" s="205" t="s">
        <v>12</v>
      </c>
      <c r="G8" s="346">
        <f t="shared" ref="G8:G33" si="0">+D8*E8</f>
        <v>1490.3999999999999</v>
      </c>
      <c r="J8" s="290"/>
      <c r="L8" s="142" t="s">
        <v>224</v>
      </c>
      <c r="M8" s="299">
        <f t="shared" ref="M8:M15" si="1">E8</f>
        <v>540</v>
      </c>
      <c r="N8" s="299"/>
      <c r="O8" s="299" t="s">
        <v>236</v>
      </c>
      <c r="P8" s="299">
        <v>2005</v>
      </c>
      <c r="Q8" s="299" t="s">
        <v>237</v>
      </c>
      <c r="R8" s="299" t="s">
        <v>145</v>
      </c>
    </row>
    <row r="9" spans="1:18" s="200" customFormat="1" ht="24.95" customHeight="1" x14ac:dyDescent="0.2">
      <c r="A9" s="294" t="s">
        <v>30</v>
      </c>
      <c r="B9" s="205">
        <v>2</v>
      </c>
      <c r="C9" s="205" t="s">
        <v>47</v>
      </c>
      <c r="D9" s="256">
        <f t="shared" ref="D9:D33" si="2">VLOOKUP(C9,$A$78:$B$108,2,FALSE)</f>
        <v>2</v>
      </c>
      <c r="E9" s="205">
        <f>IFERROR(VLOOKUP(A9,'Control-UTE Enero 2022'!$I$7:$J$20,2,FALSE),0)</f>
        <v>0</v>
      </c>
      <c r="F9" s="205" t="s">
        <v>12</v>
      </c>
      <c r="G9" s="346">
        <f t="shared" si="0"/>
        <v>0</v>
      </c>
      <c r="I9" s="63"/>
      <c r="J9" s="63"/>
      <c r="L9" s="301" t="s">
        <v>286</v>
      </c>
      <c r="M9" s="299">
        <f t="shared" si="1"/>
        <v>0</v>
      </c>
      <c r="N9" s="299"/>
      <c r="O9" s="299" t="s">
        <v>143</v>
      </c>
      <c r="P9" s="299">
        <v>2005</v>
      </c>
      <c r="Q9" s="299" t="s">
        <v>237</v>
      </c>
      <c r="R9" s="299" t="s">
        <v>145</v>
      </c>
    </row>
    <row r="10" spans="1:18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2"/>
        <v>3.23</v>
      </c>
      <c r="E10" s="205">
        <f>IFERROR(VLOOKUP(A10,'Control-UTE Enero 2022'!$I$7:$J$20,2,FALSE),0)</f>
        <v>270</v>
      </c>
      <c r="F10" s="205" t="s">
        <v>12</v>
      </c>
      <c r="G10" s="346">
        <f t="shared" si="0"/>
        <v>872.1</v>
      </c>
      <c r="I10" s="63"/>
      <c r="J10" s="63"/>
      <c r="K10"/>
      <c r="L10" s="237" t="s">
        <v>225</v>
      </c>
      <c r="M10" s="299">
        <f t="shared" si="1"/>
        <v>270</v>
      </c>
      <c r="N10" s="323"/>
      <c r="O10" s="299" t="s">
        <v>236</v>
      </c>
      <c r="P10" s="299">
        <v>2005</v>
      </c>
      <c r="Q10" s="299" t="s">
        <v>237</v>
      </c>
      <c r="R10" s="299" t="s">
        <v>145</v>
      </c>
    </row>
    <row r="11" spans="1:18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2"/>
        <v>1.84</v>
      </c>
      <c r="E11" s="205">
        <f>IFERROR(VLOOKUP(A11,'Control-UTE Enero 2022'!$I$7:$J$20,2,FALSE),0)</f>
        <v>920</v>
      </c>
      <c r="F11" s="205" t="s">
        <v>12</v>
      </c>
      <c r="G11" s="346">
        <f t="shared" si="0"/>
        <v>1692.8000000000002</v>
      </c>
      <c r="I11" s="63"/>
      <c r="J11" s="63"/>
      <c r="K11"/>
      <c r="L11" s="237" t="s">
        <v>226</v>
      </c>
      <c r="M11" s="299">
        <f t="shared" si="1"/>
        <v>920</v>
      </c>
      <c r="N11" s="299"/>
      <c r="O11" s="299" t="s">
        <v>236</v>
      </c>
      <c r="P11" s="299">
        <v>2005</v>
      </c>
      <c r="Q11" s="299" t="s">
        <v>237</v>
      </c>
      <c r="R11" s="299" t="s">
        <v>145</v>
      </c>
    </row>
    <row r="12" spans="1:18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2"/>
        <v>3.18</v>
      </c>
      <c r="E12" s="205">
        <f>IFERROR(VLOOKUP(A12,'Control-UTE Enero 2022'!$I$7:$J$20,2,FALSE),0)</f>
        <v>1000</v>
      </c>
      <c r="F12" s="205" t="s">
        <v>12</v>
      </c>
      <c r="G12" s="346">
        <f t="shared" si="0"/>
        <v>3180</v>
      </c>
      <c r="I12" s="63"/>
      <c r="J12" s="63"/>
      <c r="K12"/>
      <c r="L12" s="237" t="s">
        <v>227</v>
      </c>
      <c r="M12" s="299">
        <f t="shared" si="1"/>
        <v>1000</v>
      </c>
      <c r="N12" s="299"/>
      <c r="O12" s="299" t="s">
        <v>236</v>
      </c>
      <c r="P12" s="299">
        <v>2005</v>
      </c>
      <c r="Q12" s="299" t="s">
        <v>237</v>
      </c>
      <c r="R12" s="299" t="s">
        <v>145</v>
      </c>
    </row>
    <row r="13" spans="1:18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2"/>
        <v>2.38</v>
      </c>
      <c r="E13" s="205">
        <f>IFERROR(VLOOKUP(A13,'Control-UTE Enero 2022'!$I$7:$J$20,2,FALSE),0)</f>
        <v>2800</v>
      </c>
      <c r="F13" s="205" t="s">
        <v>12</v>
      </c>
      <c r="G13" s="346">
        <f t="shared" si="0"/>
        <v>6664</v>
      </c>
      <c r="I13" s="63"/>
      <c r="J13" s="63"/>
      <c r="K13"/>
      <c r="L13" s="237" t="s">
        <v>228</v>
      </c>
      <c r="M13" s="299">
        <f t="shared" si="1"/>
        <v>2800</v>
      </c>
      <c r="N13" s="299"/>
      <c r="O13" s="299" t="s">
        <v>236</v>
      </c>
      <c r="P13" s="299">
        <v>2005</v>
      </c>
      <c r="Q13" s="299" t="s">
        <v>237</v>
      </c>
      <c r="R13" s="299" t="s">
        <v>145</v>
      </c>
    </row>
    <row r="14" spans="1:18" s="200" customFormat="1" ht="24.95" customHeight="1" x14ac:dyDescent="0.2">
      <c r="A14" s="294" t="s">
        <v>34</v>
      </c>
      <c r="B14" s="205">
        <v>7</v>
      </c>
      <c r="C14" s="205" t="s">
        <v>52</v>
      </c>
      <c r="D14" s="256">
        <f t="shared" si="2"/>
        <v>5.45</v>
      </c>
      <c r="E14" s="205">
        <f>IFERROR(VLOOKUP(A14,'Control-UTE Enero 2022'!$I$7:$J$20,2,FALSE),0)</f>
        <v>0</v>
      </c>
      <c r="F14" s="205" t="s">
        <v>12</v>
      </c>
      <c r="G14" s="346">
        <f t="shared" si="0"/>
        <v>0</v>
      </c>
      <c r="I14" s="63"/>
      <c r="J14" s="63"/>
      <c r="K14"/>
      <c r="L14" s="237" t="s">
        <v>285</v>
      </c>
      <c r="M14" s="299">
        <f t="shared" si="1"/>
        <v>0</v>
      </c>
      <c r="N14" s="299"/>
      <c r="O14" s="299" t="s">
        <v>236</v>
      </c>
      <c r="P14" s="299">
        <v>2005</v>
      </c>
      <c r="Q14" s="299" t="s">
        <v>237</v>
      </c>
      <c r="R14" s="299" t="s">
        <v>145</v>
      </c>
    </row>
    <row r="15" spans="1:18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2"/>
        <v>5.98</v>
      </c>
      <c r="E15" s="205">
        <f>IFERROR(VLOOKUP(A15,'Control-UTE Enero 2022'!$I$7:$J$20,2,FALSE),0)</f>
        <v>2090</v>
      </c>
      <c r="F15" s="347" t="s">
        <v>12</v>
      </c>
      <c r="G15" s="346">
        <f t="shared" si="0"/>
        <v>12498.2</v>
      </c>
      <c r="I15" s="63"/>
      <c r="J15" s="63"/>
      <c r="K15"/>
      <c r="L15" s="237" t="s">
        <v>229</v>
      </c>
      <c r="M15" s="299">
        <f t="shared" si="1"/>
        <v>2090</v>
      </c>
      <c r="N15" s="299"/>
      <c r="O15" s="299" t="s">
        <v>236</v>
      </c>
      <c r="P15" s="299">
        <v>2005</v>
      </c>
      <c r="Q15" s="299" t="s">
        <v>237</v>
      </c>
      <c r="R15" s="299" t="s">
        <v>145</v>
      </c>
    </row>
    <row r="16" spans="1:18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2"/>
        <v>5.53</v>
      </c>
      <c r="E16" s="205">
        <f>IFERROR(VLOOKUP(A16,'Control-UTE Enero 2022'!$I$7:$J$20,2,FALSE),0)</f>
        <v>680</v>
      </c>
      <c r="F16" s="347" t="s">
        <v>12</v>
      </c>
      <c r="G16" s="346">
        <f>+D16*E16</f>
        <v>3760.4</v>
      </c>
      <c r="L16" s="199" t="s">
        <v>234</v>
      </c>
      <c r="M16" s="299">
        <f>E16</f>
        <v>680</v>
      </c>
      <c r="N16" s="237"/>
      <c r="O16" s="299" t="s">
        <v>236</v>
      </c>
      <c r="P16" s="299">
        <v>2005</v>
      </c>
      <c r="Q16" s="299" t="s">
        <v>237</v>
      </c>
      <c r="R16" s="299" t="s">
        <v>145</v>
      </c>
    </row>
    <row r="17" spans="1:18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2"/>
        <v>4.8899999999999997</v>
      </c>
      <c r="E17" s="205">
        <f>IFERROR(VLOOKUP(A17,'Control-UTE Enero 2022'!$I$7:$J$20,2,FALSE),0)</f>
        <v>600</v>
      </c>
      <c r="F17" s="347" t="s">
        <v>12</v>
      </c>
      <c r="G17" s="346">
        <f>+D17*E17</f>
        <v>2934</v>
      </c>
      <c r="L17" s="199" t="s">
        <v>269</v>
      </c>
      <c r="M17" s="299">
        <f>E17</f>
        <v>600</v>
      </c>
      <c r="N17" s="324"/>
      <c r="O17" s="299" t="s">
        <v>236</v>
      </c>
      <c r="P17" s="299">
        <v>2005</v>
      </c>
      <c r="Q17" s="299" t="s">
        <v>237</v>
      </c>
      <c r="R17" s="299" t="s">
        <v>145</v>
      </c>
    </row>
    <row r="18" spans="1:18" s="200" customFormat="1" ht="24.95" customHeight="1" x14ac:dyDescent="0.2">
      <c r="A18" s="294" t="s">
        <v>70</v>
      </c>
      <c r="B18" s="205">
        <v>11</v>
      </c>
      <c r="C18" s="205" t="s">
        <v>73</v>
      </c>
      <c r="D18" s="256">
        <f t="shared" si="2"/>
        <v>2.2000000000000002</v>
      </c>
      <c r="E18" s="205">
        <f>IFERROR(VLOOKUP(A18,'Control-UTE Enero 2022'!$I$7:$J$20,2,FALSE),0)</f>
        <v>0</v>
      </c>
      <c r="F18" s="347" t="s">
        <v>12</v>
      </c>
      <c r="G18" s="346">
        <f t="shared" si="0"/>
        <v>0</v>
      </c>
      <c r="I18" s="63"/>
      <c r="J18" s="63"/>
      <c r="K18"/>
      <c r="L18" s="142" t="s">
        <v>246</v>
      </c>
      <c r="M18" s="299">
        <f>E18/200</f>
        <v>0</v>
      </c>
      <c r="N18" s="299"/>
      <c r="O18" s="299" t="s">
        <v>236</v>
      </c>
      <c r="P18" s="299">
        <v>2005</v>
      </c>
      <c r="Q18" s="299" t="s">
        <v>237</v>
      </c>
      <c r="R18" s="299" t="s">
        <v>145</v>
      </c>
    </row>
    <row r="19" spans="1:18" s="200" customFormat="1" ht="24.95" customHeight="1" x14ac:dyDescent="0.2">
      <c r="A19" s="294" t="s">
        <v>36</v>
      </c>
      <c r="B19" s="205">
        <v>12</v>
      </c>
      <c r="C19" s="205" t="s">
        <v>54</v>
      </c>
      <c r="D19" s="256">
        <f t="shared" si="2"/>
        <v>4.7</v>
      </c>
      <c r="E19" s="205">
        <f>IFERROR(VLOOKUP(A19,'Control-UTE Enero 2022'!$I$7:$J$20,2,FALSE),0)</f>
        <v>0</v>
      </c>
      <c r="F19" s="347" t="s">
        <v>12</v>
      </c>
      <c r="G19" s="346">
        <f t="shared" si="0"/>
        <v>0</v>
      </c>
      <c r="I19" s="63"/>
      <c r="J19" s="63"/>
      <c r="K19"/>
      <c r="L19" s="142" t="s">
        <v>284</v>
      </c>
      <c r="M19" s="299">
        <f t="shared" ref="M19:M33" si="3">E19</f>
        <v>0</v>
      </c>
      <c r="N19" s="299"/>
      <c r="O19" s="299" t="s">
        <v>236</v>
      </c>
      <c r="P19" s="299">
        <v>2005</v>
      </c>
      <c r="Q19" s="299" t="s">
        <v>237</v>
      </c>
      <c r="R19" s="299" t="s">
        <v>145</v>
      </c>
    </row>
    <row r="20" spans="1:18" s="200" customFormat="1" ht="24.95" customHeight="1" x14ac:dyDescent="0.2">
      <c r="A20" s="294" t="s">
        <v>90</v>
      </c>
      <c r="B20" s="205">
        <v>13</v>
      </c>
      <c r="C20" s="205" t="s">
        <v>101</v>
      </c>
      <c r="D20" s="256">
        <f t="shared" si="2"/>
        <v>4.4000000000000004</v>
      </c>
      <c r="E20" s="205">
        <f>IFERROR(VLOOKUP(A20,'Control-UTE Enero 2022'!$I$7:$J$20,2,FALSE),0)</f>
        <v>0</v>
      </c>
      <c r="F20" s="347" t="s">
        <v>12</v>
      </c>
      <c r="G20" s="346">
        <f>+D20*E20</f>
        <v>0</v>
      </c>
      <c r="L20" s="237" t="s">
        <v>283</v>
      </c>
      <c r="M20" s="299">
        <f>E20</f>
        <v>0</v>
      </c>
      <c r="N20" s="237"/>
      <c r="O20" s="299" t="s">
        <v>236</v>
      </c>
      <c r="P20" s="299">
        <v>2005</v>
      </c>
      <c r="Q20" s="299" t="s">
        <v>237</v>
      </c>
      <c r="R20" s="299" t="s">
        <v>145</v>
      </c>
    </row>
    <row r="21" spans="1:18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2"/>
        <v>6.26</v>
      </c>
      <c r="E21" s="205">
        <f>IFERROR(VLOOKUP(A21,'Control-UTE Enero 2022'!$I$7:$J$20,2,FALSE),0)</f>
        <v>325</v>
      </c>
      <c r="F21" s="347" t="s">
        <v>12</v>
      </c>
      <c r="G21" s="346">
        <f>+D21*E21</f>
        <v>2034.5</v>
      </c>
      <c r="L21" s="199" t="s">
        <v>235</v>
      </c>
      <c r="M21" s="299">
        <f>E21</f>
        <v>325</v>
      </c>
      <c r="N21" s="237"/>
      <c r="O21" s="299" t="s">
        <v>236</v>
      </c>
      <c r="P21" s="299">
        <v>2005</v>
      </c>
      <c r="Q21" s="299" t="s">
        <v>237</v>
      </c>
      <c r="R21" s="299" t="s">
        <v>145</v>
      </c>
    </row>
    <row r="22" spans="1:18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2"/>
        <v>2.15</v>
      </c>
      <c r="E22" s="205">
        <f>IFERROR(VLOOKUP(A22,'Control-UTE Enero 2022'!$I$7:$J$20,2,FALSE),0)</f>
        <v>1860</v>
      </c>
      <c r="F22" s="347" t="s">
        <v>12</v>
      </c>
      <c r="G22" s="346">
        <f t="shared" si="0"/>
        <v>3999</v>
      </c>
      <c r="I22" s="63"/>
      <c r="J22" s="63"/>
      <c r="K22"/>
      <c r="L22" s="237" t="s">
        <v>230</v>
      </c>
      <c r="M22" s="299">
        <f t="shared" si="3"/>
        <v>1860</v>
      </c>
      <c r="N22" s="299"/>
      <c r="O22" s="299" t="s">
        <v>236</v>
      </c>
      <c r="P22" s="299">
        <v>2005</v>
      </c>
      <c r="Q22" s="299" t="s">
        <v>237</v>
      </c>
      <c r="R22" s="299" t="s">
        <v>145</v>
      </c>
    </row>
    <row r="23" spans="1:18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2"/>
        <v>2.41</v>
      </c>
      <c r="E23" s="205">
        <f>IFERROR(VLOOKUP(A23,'Control-UTE Enero 2022'!$I$7:$J$20,2,FALSE),0)</f>
        <v>120</v>
      </c>
      <c r="F23" s="347" t="s">
        <v>12</v>
      </c>
      <c r="G23" s="346">
        <f t="shared" si="0"/>
        <v>289.20000000000005</v>
      </c>
      <c r="I23" s="63"/>
      <c r="J23" s="63"/>
      <c r="K23"/>
      <c r="L23" s="237" t="s">
        <v>231</v>
      </c>
      <c r="M23" s="299">
        <f t="shared" si="3"/>
        <v>120</v>
      </c>
      <c r="N23" s="299"/>
      <c r="O23" s="299" t="s">
        <v>236</v>
      </c>
      <c r="P23" s="299">
        <v>2005</v>
      </c>
      <c r="Q23" s="299" t="s">
        <v>237</v>
      </c>
      <c r="R23" s="299" t="s">
        <v>145</v>
      </c>
    </row>
    <row r="24" spans="1:18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2"/>
        <v>2.83</v>
      </c>
      <c r="E24" s="205">
        <f>IFERROR(VLOOKUP(A24,'Control-UTE Enero 2022'!$I$7:$J$20,2,FALSE),0)</f>
        <v>495</v>
      </c>
      <c r="F24" s="347" t="s">
        <v>12</v>
      </c>
      <c r="G24" s="346">
        <f t="shared" si="0"/>
        <v>1400.8500000000001</v>
      </c>
      <c r="I24" s="63"/>
      <c r="J24" s="332"/>
      <c r="K24"/>
      <c r="L24" s="237" t="s">
        <v>232</v>
      </c>
      <c r="M24" s="299">
        <f t="shared" si="3"/>
        <v>495</v>
      </c>
      <c r="N24" s="237"/>
      <c r="O24" s="299" t="s">
        <v>236</v>
      </c>
      <c r="P24" s="299">
        <v>2005</v>
      </c>
      <c r="Q24" s="299" t="s">
        <v>237</v>
      </c>
      <c r="R24" s="299" t="s">
        <v>145</v>
      </c>
    </row>
    <row r="25" spans="1:18" s="200" customFormat="1" ht="24.95" customHeight="1" x14ac:dyDescent="0.2">
      <c r="A25" s="294" t="s">
        <v>76</v>
      </c>
      <c r="B25" s="205">
        <v>18</v>
      </c>
      <c r="C25" s="205" t="s">
        <v>77</v>
      </c>
      <c r="D25" s="256">
        <f t="shared" si="2"/>
        <v>6.49</v>
      </c>
      <c r="E25" s="205">
        <f>IFERROR(VLOOKUP(A25,'Control-UTE Enero 2022'!$I$7:$J$20,2,FALSE),0)</f>
        <v>0</v>
      </c>
      <c r="F25" s="347" t="s">
        <v>12</v>
      </c>
      <c r="G25" s="346">
        <f t="shared" si="0"/>
        <v>0</v>
      </c>
      <c r="I25" s="63"/>
      <c r="J25" s="63"/>
      <c r="K25"/>
      <c r="L25" s="301" t="s">
        <v>232</v>
      </c>
      <c r="M25" s="299">
        <f t="shared" si="3"/>
        <v>0</v>
      </c>
      <c r="N25" s="237"/>
      <c r="O25" s="299" t="s">
        <v>236</v>
      </c>
      <c r="P25" s="299">
        <v>2005</v>
      </c>
      <c r="Q25" s="299" t="s">
        <v>237</v>
      </c>
      <c r="R25" s="299" t="s">
        <v>145</v>
      </c>
    </row>
    <row r="26" spans="1:18" s="200" customFormat="1" ht="24.95" customHeight="1" x14ac:dyDescent="0.2">
      <c r="A26" s="294" t="s">
        <v>40</v>
      </c>
      <c r="B26" s="205">
        <v>19</v>
      </c>
      <c r="C26" s="205" t="s">
        <v>58</v>
      </c>
      <c r="D26" s="256">
        <f t="shared" si="2"/>
        <v>3.46</v>
      </c>
      <c r="E26" s="205">
        <f>IFERROR(VLOOKUP(A26,'Control-UTE Enero 2022'!$I$7:$J$20,2,FALSE),0)</f>
        <v>0</v>
      </c>
      <c r="F26" s="347" t="s">
        <v>12</v>
      </c>
      <c r="G26" s="346">
        <f t="shared" si="0"/>
        <v>0</v>
      </c>
      <c r="I26" s="63"/>
      <c r="J26" s="63"/>
      <c r="K26"/>
      <c r="L26" s="142" t="s">
        <v>282</v>
      </c>
      <c r="M26" s="299">
        <f t="shared" si="3"/>
        <v>0</v>
      </c>
      <c r="N26" s="237"/>
      <c r="O26" s="299" t="s">
        <v>236</v>
      </c>
      <c r="P26" s="299">
        <v>2005</v>
      </c>
      <c r="Q26" s="299" t="s">
        <v>237</v>
      </c>
      <c r="R26" s="299" t="s">
        <v>145</v>
      </c>
    </row>
    <row r="27" spans="1:18" s="200" customFormat="1" ht="24.95" customHeight="1" x14ac:dyDescent="0.2">
      <c r="A27" s="294" t="s">
        <v>41</v>
      </c>
      <c r="B27" s="205">
        <v>20</v>
      </c>
      <c r="C27" s="205" t="s">
        <v>59</v>
      </c>
      <c r="D27" s="256">
        <f t="shared" si="2"/>
        <v>2.15</v>
      </c>
      <c r="E27" s="205">
        <f>IFERROR(VLOOKUP(A27,'Control-UTE Enero 2022'!$I$7:$J$20,2,FALSE),0)</f>
        <v>400</v>
      </c>
      <c r="F27" s="347" t="s">
        <v>12</v>
      </c>
      <c r="G27" s="346">
        <f t="shared" si="0"/>
        <v>860</v>
      </c>
      <c r="I27" s="63"/>
      <c r="J27" s="63"/>
      <c r="K27"/>
      <c r="L27" s="301" t="s">
        <v>239</v>
      </c>
      <c r="M27" s="299">
        <f t="shared" si="3"/>
        <v>400</v>
      </c>
      <c r="N27" s="237"/>
      <c r="O27" s="299" t="s">
        <v>236</v>
      </c>
      <c r="P27" s="299">
        <v>2005</v>
      </c>
      <c r="Q27" s="299" t="s">
        <v>237</v>
      </c>
      <c r="R27" s="299" t="s">
        <v>145</v>
      </c>
    </row>
    <row r="28" spans="1:18" s="200" customFormat="1" ht="24.95" customHeight="1" x14ac:dyDescent="0.2">
      <c r="A28" s="294" t="s">
        <v>248</v>
      </c>
      <c r="B28" s="205">
        <v>21</v>
      </c>
      <c r="C28" s="205" t="s">
        <v>248</v>
      </c>
      <c r="D28" s="256">
        <f t="shared" si="2"/>
        <v>2850</v>
      </c>
      <c r="E28" s="205">
        <f>IFERROR(VLOOKUP(A28,'Control-UTE Enero 2022'!$I$7:$J$20,2,FALSE),0)</f>
        <v>0</v>
      </c>
      <c r="F28" s="347" t="s">
        <v>155</v>
      </c>
      <c r="G28" s="346">
        <f>+D28*E28</f>
        <v>0</v>
      </c>
      <c r="L28" s="199" t="s">
        <v>248</v>
      </c>
      <c r="M28" s="299">
        <f>E28</f>
        <v>0</v>
      </c>
      <c r="N28" s="324"/>
      <c r="O28" s="299" t="s">
        <v>236</v>
      </c>
      <c r="P28" s="299">
        <v>2005</v>
      </c>
      <c r="Q28" s="299" t="s">
        <v>237</v>
      </c>
      <c r="R28" s="299" t="s">
        <v>145</v>
      </c>
    </row>
    <row r="29" spans="1:18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2"/>
        <v>4.3899999999999997</v>
      </c>
      <c r="E29" s="205">
        <f>IFERROR(VLOOKUP(A29,'Control-UTE Enero 2022'!$I$7:$J$20,2,FALSE),0)</f>
        <v>900</v>
      </c>
      <c r="F29" s="347" t="s">
        <v>12</v>
      </c>
      <c r="G29" s="346">
        <f t="shared" si="0"/>
        <v>3950.9999999999995</v>
      </c>
      <c r="I29" s="63"/>
      <c r="J29" s="63"/>
      <c r="K29"/>
      <c r="L29" s="237" t="s">
        <v>233</v>
      </c>
      <c r="M29" s="299">
        <f t="shared" si="3"/>
        <v>900</v>
      </c>
      <c r="N29" s="237"/>
      <c r="O29" s="299" t="s">
        <v>236</v>
      </c>
      <c r="P29" s="299">
        <v>2005</v>
      </c>
      <c r="Q29" s="299" t="s">
        <v>237</v>
      </c>
      <c r="R29" s="299" t="s">
        <v>145</v>
      </c>
    </row>
    <row r="30" spans="1:18" s="200" customFormat="1" ht="24.95" customHeight="1" x14ac:dyDescent="0.2">
      <c r="A30" s="294" t="s">
        <v>43</v>
      </c>
      <c r="B30" s="205">
        <v>23</v>
      </c>
      <c r="C30" s="205" t="s">
        <v>61</v>
      </c>
      <c r="D30" s="256">
        <f t="shared" si="2"/>
        <v>3.9</v>
      </c>
      <c r="E30" s="205">
        <f>IFERROR(VLOOKUP(A30,'Control-UTE Enero 2022'!$I$7:$J$20,2,FALSE),0)</f>
        <v>0</v>
      </c>
      <c r="F30" s="347" t="s">
        <v>12</v>
      </c>
      <c r="G30" s="346">
        <f t="shared" si="0"/>
        <v>0</v>
      </c>
      <c r="I30" s="333"/>
      <c r="J30"/>
      <c r="K30"/>
      <c r="L30" s="237" t="s">
        <v>255</v>
      </c>
      <c r="M30" s="299">
        <f t="shared" si="3"/>
        <v>0</v>
      </c>
      <c r="N30" s="237"/>
      <c r="O30" s="299" t="s">
        <v>236</v>
      </c>
      <c r="P30" s="299">
        <v>2005</v>
      </c>
      <c r="Q30" s="299" t="s">
        <v>237</v>
      </c>
      <c r="R30" s="299" t="s">
        <v>145</v>
      </c>
    </row>
    <row r="31" spans="1:18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2"/>
        <v>4.45</v>
      </c>
      <c r="E31" s="205">
        <f>IFERROR(VLOOKUP(A31,'Control-UTE Enero 2022'!$I$7:$J$20,2,FALSE),0)</f>
        <v>0</v>
      </c>
      <c r="F31" s="347" t="s">
        <v>12</v>
      </c>
      <c r="G31" s="346">
        <f>+D31*E31</f>
        <v>0</v>
      </c>
      <c r="L31" s="199" t="s">
        <v>210</v>
      </c>
      <c r="M31" s="299">
        <f>E31/200</f>
        <v>0</v>
      </c>
      <c r="N31" s="324"/>
      <c r="O31" s="299" t="s">
        <v>236</v>
      </c>
      <c r="P31" s="299">
        <v>2005</v>
      </c>
      <c r="Q31" s="299" t="s">
        <v>237</v>
      </c>
      <c r="R31" s="299" t="s">
        <v>145</v>
      </c>
    </row>
    <row r="32" spans="1:18" s="200" customFormat="1" ht="24.95" customHeight="1" x14ac:dyDescent="0.2">
      <c r="A32" s="294" t="s">
        <v>44</v>
      </c>
      <c r="B32" s="205">
        <v>25</v>
      </c>
      <c r="C32" s="205" t="s">
        <v>62</v>
      </c>
      <c r="D32" s="256">
        <f t="shared" si="2"/>
        <v>1.18</v>
      </c>
      <c r="E32" s="205">
        <f>IFERROR(VLOOKUP(A32,'Control-UTE Enero 2022'!$I$7:$J$20,2,FALSE),0)</f>
        <v>0</v>
      </c>
      <c r="F32" s="347" t="s">
        <v>12</v>
      </c>
      <c r="G32" s="346">
        <f t="shared" si="0"/>
        <v>0</v>
      </c>
      <c r="L32" s="237" t="s">
        <v>281</v>
      </c>
      <c r="M32" s="299">
        <f t="shared" si="3"/>
        <v>0</v>
      </c>
      <c r="N32" s="237"/>
      <c r="O32" s="299" t="s">
        <v>236</v>
      </c>
      <c r="P32" s="299">
        <v>2005</v>
      </c>
      <c r="Q32" s="299" t="s">
        <v>237</v>
      </c>
      <c r="R32" s="299" t="s">
        <v>145</v>
      </c>
    </row>
    <row r="33" spans="1:18" s="200" customFormat="1" ht="24.95" customHeight="1" x14ac:dyDescent="0.2">
      <c r="A33" s="294" t="s">
        <v>71</v>
      </c>
      <c r="B33" s="205">
        <v>26</v>
      </c>
      <c r="C33" s="205" t="s">
        <v>72</v>
      </c>
      <c r="D33" s="256">
        <f t="shared" si="2"/>
        <v>4.5</v>
      </c>
      <c r="E33" s="205">
        <f>IFERROR(VLOOKUP(A33,'Control-UTE Enero 2022'!$I$7:$J$20,2,FALSE),0)</f>
        <v>0</v>
      </c>
      <c r="F33" s="347" t="s">
        <v>12</v>
      </c>
      <c r="G33" s="346">
        <f t="shared" si="0"/>
        <v>0</v>
      </c>
      <c r="L33" s="299" t="s">
        <v>275</v>
      </c>
      <c r="M33" s="299">
        <f t="shared" si="3"/>
        <v>0</v>
      </c>
      <c r="N33" s="237"/>
      <c r="O33" s="299" t="s">
        <v>236</v>
      </c>
      <c r="P33" s="299">
        <v>2005</v>
      </c>
      <c r="Q33" s="299" t="s">
        <v>237</v>
      </c>
      <c r="R33" s="299" t="s">
        <v>145</v>
      </c>
    </row>
    <row r="34" spans="1:18" ht="30" customHeight="1" x14ac:dyDescent="0.2">
      <c r="B34" s="202"/>
      <c r="C34" s="257"/>
      <c r="D34" s="525" t="s">
        <v>11</v>
      </c>
      <c r="E34" s="525"/>
      <c r="F34" s="525"/>
      <c r="G34" s="49">
        <f>SUM(G8:G33)</f>
        <v>45626.45</v>
      </c>
      <c r="I34" s="321">
        <f>G34*0.97</f>
        <v>44257.656499999997</v>
      </c>
      <c r="J34" s="321" t="s">
        <v>180</v>
      </c>
      <c r="O34" s="297"/>
      <c r="P34" s="297"/>
      <c r="Q34" s="297"/>
      <c r="R34" s="297"/>
    </row>
    <row r="35" spans="1:18" ht="30" customHeight="1" x14ac:dyDescent="0.2">
      <c r="B35" s="202"/>
      <c r="C35" s="257"/>
      <c r="D35" s="201"/>
      <c r="E35" s="163"/>
      <c r="F35" s="201"/>
      <c r="G35" s="164"/>
      <c r="J35" s="199" t="str">
        <f>B5</f>
        <v>Período Enero 2022</v>
      </c>
      <c r="O35" s="297"/>
      <c r="P35" s="297"/>
      <c r="Q35" s="297"/>
      <c r="R35" s="297"/>
    </row>
    <row r="36" spans="1:18" ht="30" customHeight="1" x14ac:dyDescent="0.2">
      <c r="B36" s="255"/>
      <c r="C36" s="254" t="s">
        <v>249</v>
      </c>
      <c r="D36" s="256">
        <v>1942</v>
      </c>
      <c r="E36" s="167">
        <v>1</v>
      </c>
      <c r="F36" s="205" t="s">
        <v>10</v>
      </c>
      <c r="G36" s="81">
        <f>(D36*E36)</f>
        <v>1942</v>
      </c>
      <c r="I36" s="321">
        <f>G36*0.97</f>
        <v>1883.74</v>
      </c>
      <c r="L36" s="200">
        <v>20002585</v>
      </c>
      <c r="M36" s="200">
        <v>1</v>
      </c>
      <c r="N36" s="200"/>
      <c r="O36" s="63" t="s">
        <v>143</v>
      </c>
      <c r="P36" s="63">
        <v>2005</v>
      </c>
      <c r="Q36" s="63" t="s">
        <v>144</v>
      </c>
      <c r="R36" s="63" t="s">
        <v>145</v>
      </c>
    </row>
    <row r="37" spans="1:18" ht="30" customHeight="1" x14ac:dyDescent="0.2">
      <c r="B37" s="255"/>
      <c r="C37" s="254" t="s">
        <v>64</v>
      </c>
      <c r="D37" s="340">
        <v>539647.71243818093</v>
      </c>
      <c r="E37" s="167">
        <v>1</v>
      </c>
      <c r="F37" s="205" t="s">
        <v>10</v>
      </c>
      <c r="G37" s="339">
        <f>D37*E37</f>
        <v>539647.71243818093</v>
      </c>
      <c r="I37" s="321">
        <f>G37*0.97</f>
        <v>523458.28106503549</v>
      </c>
      <c r="L37" s="200">
        <v>20002374</v>
      </c>
      <c r="M37" s="200">
        <v>1</v>
      </c>
      <c r="N37" s="200"/>
      <c r="O37" s="63" t="s">
        <v>143</v>
      </c>
      <c r="P37" s="63">
        <v>2005</v>
      </c>
      <c r="Q37" s="63" t="s">
        <v>144</v>
      </c>
      <c r="R37" s="63" t="s">
        <v>145</v>
      </c>
    </row>
    <row r="38" spans="1:18" s="237" customFormat="1" ht="30" customHeight="1" x14ac:dyDescent="0.25">
      <c r="A38" s="199"/>
      <c r="B38" s="251"/>
      <c r="C38" s="250"/>
      <c r="D38" s="249"/>
      <c r="E38" s="12"/>
      <c r="F38" s="249"/>
      <c r="G38" s="13"/>
      <c r="L38" s="199"/>
      <c r="M38" s="199"/>
      <c r="N38" s="199"/>
      <c r="O38" s="199"/>
      <c r="P38" s="199"/>
    </row>
    <row r="39" spans="1:18" s="237" customFormat="1" ht="30" customHeight="1" x14ac:dyDescent="0.2">
      <c r="A39" s="199"/>
      <c r="B39" s="524" t="s">
        <v>14</v>
      </c>
      <c r="C39" s="524"/>
      <c r="D39" s="524"/>
      <c r="E39" s="524"/>
      <c r="F39" s="205" t="s">
        <v>8</v>
      </c>
      <c r="G39" s="316">
        <f>G36+G34</f>
        <v>47568.45</v>
      </c>
      <c r="L39" s="199"/>
      <c r="M39" s="199"/>
      <c r="N39" s="199"/>
      <c r="O39" s="199"/>
      <c r="P39" s="199"/>
    </row>
    <row r="40" spans="1:18" s="237" customFormat="1" ht="30" customHeight="1" x14ac:dyDescent="0.2">
      <c r="A40" s="199"/>
      <c r="B40" s="524" t="s">
        <v>15</v>
      </c>
      <c r="C40" s="524"/>
      <c r="D40" s="524"/>
      <c r="E40" s="524"/>
      <c r="F40" s="317" t="s">
        <v>9</v>
      </c>
      <c r="G40" s="318">
        <f>G37</f>
        <v>539647.71243818093</v>
      </c>
      <c r="L40" s="199"/>
      <c r="M40" s="199"/>
      <c r="N40" s="199"/>
      <c r="O40" s="199"/>
      <c r="P40" s="199"/>
    </row>
    <row r="41" spans="1:18" s="237" customFormat="1" ht="30" customHeight="1" x14ac:dyDescent="0.2">
      <c r="B41" s="508" t="s">
        <v>174</v>
      </c>
      <c r="C41" s="508"/>
      <c r="D41" s="508"/>
      <c r="E41" s="508"/>
      <c r="F41" s="247" t="s">
        <v>8</v>
      </c>
      <c r="G41" s="246">
        <f>G39*0.97</f>
        <v>46141.396499999995</v>
      </c>
      <c r="I41" s="244"/>
      <c r="L41" s="199"/>
      <c r="M41" s="199"/>
      <c r="N41" s="199"/>
      <c r="O41" s="199"/>
      <c r="P41" s="199"/>
    </row>
    <row r="42" spans="1:18" ht="30" customHeight="1" x14ac:dyDescent="0.2">
      <c r="A42" s="237"/>
      <c r="B42" s="508" t="s">
        <v>175</v>
      </c>
      <c r="C42" s="508"/>
      <c r="D42" s="508"/>
      <c r="E42" s="508"/>
      <c r="F42" s="243" t="s">
        <v>9</v>
      </c>
      <c r="G42" s="242">
        <f>G40*0.97</f>
        <v>523458.28106503549</v>
      </c>
      <c r="I42" s="199">
        <f>95.53</f>
        <v>95.53</v>
      </c>
      <c r="J42" s="199">
        <f>G42/I42+G41</f>
        <v>51620.913730870248</v>
      </c>
    </row>
    <row r="43" spans="1:18" ht="24.95" customHeight="1" x14ac:dyDescent="0.2">
      <c r="B43" s="241"/>
      <c r="C43" s="240"/>
      <c r="D43" s="240"/>
      <c r="E43" s="240"/>
      <c r="F43" s="239"/>
      <c r="G43" s="238"/>
      <c r="M43" s="200"/>
    </row>
    <row r="44" spans="1:18" ht="24.95" customHeight="1" x14ac:dyDescent="0.2">
      <c r="B44" s="234"/>
      <c r="C44" s="237"/>
      <c r="D44" s="237"/>
      <c r="E44" s="237"/>
      <c r="G44" s="236"/>
    </row>
    <row r="45" spans="1:18" ht="24.95" customHeight="1" x14ac:dyDescent="0.2">
      <c r="B45" s="234"/>
      <c r="C45" s="237"/>
      <c r="D45" s="237"/>
      <c r="E45" s="237"/>
      <c r="G45" s="236"/>
    </row>
    <row r="46" spans="1:18" ht="24.95" customHeight="1" x14ac:dyDescent="0.2">
      <c r="B46" s="234"/>
      <c r="C46" s="237"/>
      <c r="D46" s="237"/>
      <c r="E46" s="237"/>
      <c r="G46" s="236"/>
      <c r="R46" s="309"/>
    </row>
    <row r="47" spans="1:18" ht="24.95" customHeight="1" x14ac:dyDescent="0.2">
      <c r="B47" s="234"/>
      <c r="C47" s="237"/>
      <c r="D47" s="237"/>
      <c r="E47" s="237"/>
      <c r="G47" s="236"/>
      <c r="R47" s="309"/>
    </row>
    <row r="48" spans="1:18" ht="24.95" customHeight="1" x14ac:dyDescent="0.2">
      <c r="B48" s="234"/>
      <c r="D48" s="225"/>
      <c r="E48" s="225"/>
      <c r="F48" s="225"/>
      <c r="G48" s="235"/>
    </row>
    <row r="49" spans="2:18" ht="24.95" customHeight="1" x14ac:dyDescent="0.2">
      <c r="B49" s="234"/>
      <c r="D49" s="225"/>
      <c r="F49" s="225"/>
      <c r="G49" s="235"/>
      <c r="R49" s="309"/>
    </row>
    <row r="50" spans="2:18" ht="15" customHeight="1" x14ac:dyDescent="0.2">
      <c r="B50" s="234"/>
      <c r="C50" s="233" t="s">
        <v>16</v>
      </c>
      <c r="D50" s="232"/>
      <c r="E50" s="509" t="s">
        <v>17</v>
      </c>
      <c r="F50" s="509"/>
      <c r="G50" s="510"/>
      <c r="H50" s="231"/>
      <c r="R50" s="309"/>
    </row>
    <row r="51" spans="2:18" ht="15.75" x14ac:dyDescent="0.25">
      <c r="B51" s="230"/>
      <c r="C51" s="229" t="s">
        <v>69</v>
      </c>
      <c r="D51" s="228"/>
      <c r="E51" s="227" t="s">
        <v>13</v>
      </c>
      <c r="F51" s="227"/>
      <c r="G51" s="226"/>
      <c r="H51" s="225"/>
      <c r="R51" s="309"/>
    </row>
    <row r="52" spans="2:18" x14ac:dyDescent="0.2">
      <c r="B52" s="224"/>
      <c r="C52" s="223"/>
      <c r="D52" s="223"/>
      <c r="E52" s="222"/>
      <c r="F52" s="222"/>
      <c r="G52" s="221"/>
      <c r="R52" s="309"/>
    </row>
    <row r="53" spans="2:18" ht="21.95" customHeight="1" x14ac:dyDescent="0.2"/>
    <row r="54" spans="2:18" ht="21.95" customHeight="1" x14ac:dyDescent="0.2">
      <c r="R54" s="309"/>
    </row>
    <row r="55" spans="2:18" ht="21.95" customHeight="1" x14ac:dyDescent="0.2"/>
    <row r="56" spans="2:18" ht="7.5" customHeight="1" x14ac:dyDescent="0.2"/>
    <row r="60" spans="2:18" ht="21.95" customHeight="1" x14ac:dyDescent="0.2"/>
    <row r="61" spans="2:18" ht="21.95" customHeight="1" x14ac:dyDescent="0.2"/>
    <row r="62" spans="2:18" ht="21.95" customHeight="1" x14ac:dyDescent="0.2"/>
    <row r="63" spans="2:18" ht="21.95" customHeight="1" x14ac:dyDescent="0.2"/>
    <row r="64" spans="2:18" ht="21.95" customHeight="1" x14ac:dyDescent="0.2"/>
    <row r="65" spans="1:2" ht="23.25" customHeight="1" x14ac:dyDescent="0.2"/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7.5" customHeight="1" x14ac:dyDescent="0.2"/>
    <row r="73" spans="1:2" ht="18" customHeight="1" x14ac:dyDescent="0.2"/>
    <row r="74" spans="1:2" ht="18" customHeight="1" x14ac:dyDescent="0.2"/>
    <row r="75" spans="1:2" ht="18" customHeight="1" x14ac:dyDescent="0.2"/>
    <row r="76" spans="1:2" ht="18" customHeight="1" x14ac:dyDescent="0.2"/>
    <row r="77" spans="1:2" ht="18" customHeight="1" x14ac:dyDescent="0.2"/>
    <row r="78" spans="1:2" ht="18" customHeight="1" x14ac:dyDescent="0.2">
      <c r="A78" s="199" t="s">
        <v>46</v>
      </c>
      <c r="B78" s="199">
        <v>2.76</v>
      </c>
    </row>
    <row r="79" spans="1:2" x14ac:dyDescent="0.2">
      <c r="A79" s="199" t="s">
        <v>47</v>
      </c>
      <c r="B79" s="199">
        <v>2</v>
      </c>
    </row>
    <row r="80" spans="1:2" x14ac:dyDescent="0.2">
      <c r="A80" s="199" t="s">
        <v>49</v>
      </c>
      <c r="B80" s="199">
        <v>3.23</v>
      </c>
    </row>
    <row r="81" spans="1:2" x14ac:dyDescent="0.2">
      <c r="A81" s="199" t="s">
        <v>48</v>
      </c>
      <c r="B81" s="199">
        <v>1.84</v>
      </c>
    </row>
    <row r="82" spans="1:2" x14ac:dyDescent="0.2">
      <c r="A82" s="199" t="s">
        <v>50</v>
      </c>
      <c r="B82" s="199">
        <v>3.18</v>
      </c>
    </row>
    <row r="83" spans="1:2" x14ac:dyDescent="0.2">
      <c r="A83" s="199" t="s">
        <v>51</v>
      </c>
      <c r="B83" s="199">
        <v>2.38</v>
      </c>
    </row>
    <row r="84" spans="1:2" x14ac:dyDescent="0.2">
      <c r="A84" s="199" t="s">
        <v>52</v>
      </c>
      <c r="B84" s="199">
        <v>5.45</v>
      </c>
    </row>
    <row r="85" spans="1:2" x14ac:dyDescent="0.2">
      <c r="A85" s="199" t="s">
        <v>53</v>
      </c>
      <c r="B85" s="199">
        <v>5.98</v>
      </c>
    </row>
    <row r="86" spans="1:2" x14ac:dyDescent="0.2">
      <c r="A86" s="199" t="s">
        <v>73</v>
      </c>
      <c r="B86" s="199">
        <v>2.2000000000000002</v>
      </c>
    </row>
    <row r="87" spans="1:2" x14ac:dyDescent="0.2">
      <c r="A87" s="199" t="s">
        <v>54</v>
      </c>
      <c r="B87" s="199">
        <v>4.7</v>
      </c>
    </row>
    <row r="88" spans="1:2" x14ac:dyDescent="0.2">
      <c r="A88" s="199" t="s">
        <v>101</v>
      </c>
      <c r="B88" s="199">
        <v>4.4000000000000004</v>
      </c>
    </row>
    <row r="89" spans="1:2" x14ac:dyDescent="0.2">
      <c r="A89" s="199" t="s">
        <v>55</v>
      </c>
      <c r="B89" s="199">
        <v>2.15</v>
      </c>
    </row>
    <row r="90" spans="1:2" x14ac:dyDescent="0.2">
      <c r="A90" s="199" t="s">
        <v>56</v>
      </c>
      <c r="B90" s="199">
        <v>2.41</v>
      </c>
    </row>
    <row r="91" spans="1:2" x14ac:dyDescent="0.2">
      <c r="A91" s="199" t="s">
        <v>57</v>
      </c>
      <c r="B91" s="199">
        <v>2.83</v>
      </c>
    </row>
    <row r="92" spans="1:2" x14ac:dyDescent="0.2">
      <c r="A92" s="199" t="s">
        <v>58</v>
      </c>
      <c r="B92" s="199">
        <v>3.46</v>
      </c>
    </row>
    <row r="93" spans="1:2" x14ac:dyDescent="0.2">
      <c r="A93" s="199" t="s">
        <v>59</v>
      </c>
      <c r="B93" s="199">
        <v>2.15</v>
      </c>
    </row>
    <row r="94" spans="1:2" x14ac:dyDescent="0.2">
      <c r="A94" s="199" t="s">
        <v>60</v>
      </c>
      <c r="B94" s="199">
        <v>4.3899999999999997</v>
      </c>
    </row>
    <row r="95" spans="1:2" x14ac:dyDescent="0.2">
      <c r="A95" s="199" t="s">
        <v>61</v>
      </c>
      <c r="B95" s="199">
        <v>3.9</v>
      </c>
    </row>
    <row r="96" spans="1:2" x14ac:dyDescent="0.2">
      <c r="A96" s="199" t="s">
        <v>62</v>
      </c>
      <c r="B96" s="199">
        <v>1.18</v>
      </c>
    </row>
    <row r="97" spans="1:2" x14ac:dyDescent="0.2">
      <c r="A97" s="199" t="s">
        <v>72</v>
      </c>
      <c r="B97" s="199">
        <v>4.5</v>
      </c>
    </row>
    <row r="98" spans="1:2" x14ac:dyDescent="0.2">
      <c r="A98" s="199" t="s">
        <v>77</v>
      </c>
      <c r="B98" s="199">
        <v>6.49</v>
      </c>
    </row>
    <row r="99" spans="1:2" x14ac:dyDescent="0.2">
      <c r="A99" s="199" t="s">
        <v>152</v>
      </c>
      <c r="B99" s="199">
        <v>5.53</v>
      </c>
    </row>
    <row r="100" spans="1:2" x14ac:dyDescent="0.2">
      <c r="A100" s="199" t="s">
        <v>217</v>
      </c>
      <c r="B100" s="199">
        <v>4.8899999999999997</v>
      </c>
    </row>
    <row r="101" spans="1:2" x14ac:dyDescent="0.2">
      <c r="A101" s="199" t="s">
        <v>167</v>
      </c>
      <c r="B101" s="199">
        <v>6.26</v>
      </c>
    </row>
    <row r="102" spans="1:2" x14ac:dyDescent="0.2">
      <c r="A102" s="127" t="s">
        <v>209</v>
      </c>
      <c r="B102" s="199">
        <v>4.45</v>
      </c>
    </row>
    <row r="103" spans="1:2" x14ac:dyDescent="0.2">
      <c r="A103" s="199" t="s">
        <v>248</v>
      </c>
      <c r="B103" s="199">
        <v>2850</v>
      </c>
    </row>
  </sheetData>
  <mergeCells count="10">
    <mergeCell ref="B40:E40"/>
    <mergeCell ref="B41:E41"/>
    <mergeCell ref="B42:E42"/>
    <mergeCell ref="E50:G50"/>
    <mergeCell ref="B2:G2"/>
    <mergeCell ref="B3:G3"/>
    <mergeCell ref="B4:G4"/>
    <mergeCell ref="B5:G5"/>
    <mergeCell ref="D34:F34"/>
    <mergeCell ref="B39:E3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8" orientation="portrait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C9C2-5174-435A-A848-8E802645DDD8}">
  <sheetPr codeName="Hoja67">
    <pageSetUpPr fitToPage="1"/>
  </sheetPr>
  <dimension ref="A1:V79"/>
  <sheetViews>
    <sheetView topLeftCell="A3" zoomScale="98" zoomScaleNormal="98" workbookViewId="0">
      <selection activeCell="B27" sqref="B2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6.140625" style="199" customWidth="1"/>
    <col min="8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7" t="s">
        <v>74</v>
      </c>
      <c r="V3" s="199">
        <f>+Y2</f>
        <v>0</v>
      </c>
    </row>
    <row r="4" spans="2:22" x14ac:dyDescent="0.2">
      <c r="B4" s="76">
        <v>80046507</v>
      </c>
      <c r="C4" s="77">
        <v>44558</v>
      </c>
      <c r="D4" s="100" t="s">
        <v>29</v>
      </c>
      <c r="E4" s="369">
        <v>260</v>
      </c>
      <c r="F4" s="100" t="s">
        <v>309</v>
      </c>
      <c r="G4"/>
      <c r="H4" s="200"/>
    </row>
    <row r="5" spans="2:22" x14ac:dyDescent="0.2">
      <c r="B5" s="76">
        <v>80046507</v>
      </c>
      <c r="C5" s="77">
        <v>44558</v>
      </c>
      <c r="D5" s="100" t="s">
        <v>28</v>
      </c>
      <c r="E5" s="369">
        <v>140</v>
      </c>
      <c r="F5" s="100" t="s">
        <v>309</v>
      </c>
      <c r="G5"/>
      <c r="H5" s="200"/>
    </row>
    <row r="6" spans="2:22" x14ac:dyDescent="0.2">
      <c r="B6" s="76">
        <v>80046507</v>
      </c>
      <c r="C6" s="77">
        <v>44558</v>
      </c>
      <c r="D6" s="100" t="s">
        <v>35</v>
      </c>
      <c r="E6" s="369">
        <v>1045</v>
      </c>
      <c r="F6" s="100" t="s">
        <v>309</v>
      </c>
      <c r="G6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76">
        <v>80046507</v>
      </c>
      <c r="C7" s="77">
        <v>44558</v>
      </c>
      <c r="D7" s="100" t="s">
        <v>149</v>
      </c>
      <c r="E7" s="369">
        <v>680</v>
      </c>
      <c r="F7" s="100" t="s">
        <v>309</v>
      </c>
      <c r="G7"/>
      <c r="H7" s="200"/>
      <c r="I7" s="76" t="s">
        <v>29</v>
      </c>
      <c r="J7" s="76">
        <v>540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76">
        <v>80046507</v>
      </c>
      <c r="C8" s="77">
        <v>44558</v>
      </c>
      <c r="D8" s="100" t="s">
        <v>166</v>
      </c>
      <c r="E8" s="369">
        <v>155</v>
      </c>
      <c r="F8" s="100" t="s">
        <v>309</v>
      </c>
      <c r="G8"/>
      <c r="I8" s="76" t="s">
        <v>28</v>
      </c>
      <c r="J8" s="76">
        <v>270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76">
        <v>80046507</v>
      </c>
      <c r="C9" s="77">
        <v>44558</v>
      </c>
      <c r="D9" s="100" t="s">
        <v>41</v>
      </c>
      <c r="E9" s="369">
        <v>200</v>
      </c>
      <c r="F9" s="100" t="s">
        <v>309</v>
      </c>
      <c r="G9"/>
      <c r="I9" s="76" t="s">
        <v>31</v>
      </c>
      <c r="J9" s="76">
        <v>920</v>
      </c>
      <c r="K9" s="63"/>
      <c r="L9" s="309"/>
      <c r="M9"/>
      <c r="N9"/>
      <c r="O9"/>
      <c r="P9"/>
      <c r="Q9"/>
      <c r="R9"/>
      <c r="S9"/>
      <c r="T9"/>
      <c r="U9"/>
    </row>
    <row r="10" spans="2:22" x14ac:dyDescent="0.2">
      <c r="B10" s="76">
        <v>80047076</v>
      </c>
      <c r="C10" s="77">
        <v>44571</v>
      </c>
      <c r="D10" s="100" t="s">
        <v>31</v>
      </c>
      <c r="E10" s="369">
        <v>460</v>
      </c>
      <c r="F10" s="100" t="s">
        <v>310</v>
      </c>
      <c r="G10"/>
      <c r="I10" s="76" t="s">
        <v>32</v>
      </c>
      <c r="J10" s="76">
        <v>1000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76">
        <v>80047076</v>
      </c>
      <c r="C11" s="77">
        <v>44571</v>
      </c>
      <c r="D11" s="100" t="s">
        <v>35</v>
      </c>
      <c r="E11" s="369">
        <v>295</v>
      </c>
      <c r="F11" s="100" t="s">
        <v>310</v>
      </c>
      <c r="G11"/>
      <c r="H11" s="208"/>
      <c r="I11" s="76" t="s">
        <v>33</v>
      </c>
      <c r="J11" s="76">
        <v>2800</v>
      </c>
      <c r="K11" s="63"/>
      <c r="L11" s="309"/>
      <c r="M11" s="353"/>
      <c r="N11"/>
      <c r="O11"/>
      <c r="P11"/>
      <c r="Q11"/>
      <c r="R11"/>
      <c r="S11"/>
      <c r="T11"/>
      <c r="U11"/>
    </row>
    <row r="12" spans="2:22" x14ac:dyDescent="0.2">
      <c r="B12" s="76">
        <v>80047076</v>
      </c>
      <c r="C12" s="77">
        <v>44571</v>
      </c>
      <c r="D12" s="100" t="s">
        <v>37</v>
      </c>
      <c r="E12" s="369">
        <v>210</v>
      </c>
      <c r="F12" s="100" t="s">
        <v>310</v>
      </c>
      <c r="G12"/>
      <c r="I12" s="76" t="s">
        <v>35</v>
      </c>
      <c r="J12" s="76">
        <v>2090</v>
      </c>
      <c r="K12" s="63"/>
      <c r="L12" s="309"/>
      <c r="M12" s="353"/>
      <c r="N12"/>
      <c r="O12"/>
      <c r="P12"/>
      <c r="Q12"/>
      <c r="R12"/>
      <c r="S12"/>
      <c r="T12"/>
      <c r="U12"/>
    </row>
    <row r="13" spans="2:22" x14ac:dyDescent="0.2">
      <c r="B13" s="76">
        <v>80047076</v>
      </c>
      <c r="C13" s="77">
        <v>44571</v>
      </c>
      <c r="D13" s="100" t="s">
        <v>41</v>
      </c>
      <c r="E13" s="369">
        <v>200</v>
      </c>
      <c r="F13" s="100" t="s">
        <v>310</v>
      </c>
      <c r="G13"/>
      <c r="I13" s="76" t="s">
        <v>149</v>
      </c>
      <c r="J13" s="76">
        <v>680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76">
        <v>80047077</v>
      </c>
      <c r="C14" s="77">
        <v>44571</v>
      </c>
      <c r="D14" s="100" t="s">
        <v>29</v>
      </c>
      <c r="E14" s="369">
        <v>280</v>
      </c>
      <c r="F14" s="100" t="s">
        <v>311</v>
      </c>
      <c r="G14"/>
      <c r="I14" s="76" t="s">
        <v>214</v>
      </c>
      <c r="J14" s="76">
        <v>600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76">
        <v>80047077</v>
      </c>
      <c r="C15" s="77">
        <v>44571</v>
      </c>
      <c r="D15" s="100" t="s">
        <v>28</v>
      </c>
      <c r="E15" s="369">
        <v>130</v>
      </c>
      <c r="F15" s="100" t="s">
        <v>311</v>
      </c>
      <c r="G15"/>
      <c r="I15" s="76" t="s">
        <v>166</v>
      </c>
      <c r="J15" s="76">
        <v>325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76">
        <v>80047077</v>
      </c>
      <c r="C16" s="77">
        <v>44571</v>
      </c>
      <c r="D16" s="100" t="s">
        <v>33</v>
      </c>
      <c r="E16" s="369">
        <v>2800</v>
      </c>
      <c r="F16" s="100" t="s">
        <v>311</v>
      </c>
      <c r="G16"/>
      <c r="I16" s="76" t="s">
        <v>37</v>
      </c>
      <c r="J16" s="76">
        <v>1860</v>
      </c>
      <c r="K16" s="63"/>
      <c r="L16" s="309"/>
      <c r="M16" s="353"/>
      <c r="N16"/>
      <c r="O16"/>
      <c r="P16"/>
      <c r="Q16"/>
      <c r="R16"/>
      <c r="S16"/>
      <c r="T16"/>
      <c r="U16"/>
    </row>
    <row r="17" spans="1:21" x14ac:dyDescent="0.2">
      <c r="B17" s="76">
        <v>80047077</v>
      </c>
      <c r="C17" s="77">
        <v>44571</v>
      </c>
      <c r="D17" s="100" t="s">
        <v>35</v>
      </c>
      <c r="E17" s="369">
        <v>400</v>
      </c>
      <c r="F17" s="100" t="s">
        <v>311</v>
      </c>
      <c r="G17"/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76">
        <v>80047077</v>
      </c>
      <c r="C18" s="77">
        <v>44571</v>
      </c>
      <c r="D18" s="100" t="s">
        <v>214</v>
      </c>
      <c r="E18" s="369">
        <v>600</v>
      </c>
      <c r="F18" s="100" t="s">
        <v>311</v>
      </c>
      <c r="G18"/>
      <c r="I18" s="76" t="s">
        <v>39</v>
      </c>
      <c r="J18" s="76">
        <v>495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76">
        <v>80047077</v>
      </c>
      <c r="C19" s="77">
        <v>44571</v>
      </c>
      <c r="D19" s="100" t="s">
        <v>166</v>
      </c>
      <c r="E19" s="369">
        <v>170</v>
      </c>
      <c r="F19" s="100" t="s">
        <v>311</v>
      </c>
      <c r="G19"/>
      <c r="I19" s="76" t="s">
        <v>41</v>
      </c>
      <c r="J19" s="76">
        <v>400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76">
        <v>80047077</v>
      </c>
      <c r="C20" s="77">
        <v>44571</v>
      </c>
      <c r="D20" s="100" t="s">
        <v>42</v>
      </c>
      <c r="E20" s="369">
        <v>900</v>
      </c>
      <c r="F20" s="100" t="s">
        <v>311</v>
      </c>
      <c r="G20"/>
      <c r="I20" s="76" t="s">
        <v>42</v>
      </c>
      <c r="J20" s="76">
        <v>900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76">
        <v>80047371</v>
      </c>
      <c r="C21" s="77">
        <v>44578</v>
      </c>
      <c r="D21" s="100" t="s">
        <v>31</v>
      </c>
      <c r="E21" s="369">
        <v>460</v>
      </c>
      <c r="F21" s="100" t="s">
        <v>312</v>
      </c>
      <c r="G21"/>
      <c r="I21" s="76" t="s">
        <v>24</v>
      </c>
      <c r="J21" s="76">
        <v>13000</v>
      </c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76">
        <v>80047371</v>
      </c>
      <c r="C22" s="77">
        <v>44578</v>
      </c>
      <c r="D22" s="100" t="s">
        <v>32</v>
      </c>
      <c r="E22" s="369">
        <v>1000</v>
      </c>
      <c r="F22" s="100" t="s">
        <v>312</v>
      </c>
      <c r="G22"/>
      <c r="H22" s="208"/>
      <c r="I22"/>
      <c r="J22"/>
      <c r="M22"/>
      <c r="N22"/>
      <c r="O22"/>
    </row>
    <row r="23" spans="1:21" x14ac:dyDescent="0.2">
      <c r="B23" s="76">
        <v>80047371</v>
      </c>
      <c r="C23" s="77">
        <v>44578</v>
      </c>
      <c r="D23" s="100" t="s">
        <v>35</v>
      </c>
      <c r="E23" s="369">
        <v>350</v>
      </c>
      <c r="F23" s="100" t="s">
        <v>312</v>
      </c>
      <c r="G23"/>
      <c r="I23"/>
      <c r="J23"/>
    </row>
    <row r="24" spans="1:21" x14ac:dyDescent="0.2">
      <c r="B24" s="76">
        <v>80047371</v>
      </c>
      <c r="C24" s="77">
        <v>44578</v>
      </c>
      <c r="D24" s="100" t="s">
        <v>37</v>
      </c>
      <c r="E24" s="369">
        <v>1650</v>
      </c>
      <c r="F24" s="100" t="s">
        <v>312</v>
      </c>
      <c r="G24"/>
      <c r="I24"/>
    </row>
    <row r="25" spans="1:21" x14ac:dyDescent="0.2">
      <c r="B25" s="76">
        <v>80047371</v>
      </c>
      <c r="C25" s="77">
        <v>44578</v>
      </c>
      <c r="D25" s="100" t="s">
        <v>38</v>
      </c>
      <c r="E25" s="369">
        <v>120</v>
      </c>
      <c r="F25" s="100" t="s">
        <v>312</v>
      </c>
      <c r="G25"/>
      <c r="I25"/>
    </row>
    <row r="26" spans="1:21" x14ac:dyDescent="0.2">
      <c r="B26" s="76">
        <v>80047371</v>
      </c>
      <c r="C26" s="77">
        <v>44578</v>
      </c>
      <c r="D26" s="100" t="s">
        <v>39</v>
      </c>
      <c r="E26" s="369">
        <v>495</v>
      </c>
      <c r="F26" s="100" t="s">
        <v>312</v>
      </c>
      <c r="G26"/>
      <c r="I26"/>
    </row>
    <row r="27" spans="1:21" x14ac:dyDescent="0.2">
      <c r="B27" s="205"/>
      <c r="C27" s="207"/>
      <c r="D27" s="341"/>
      <c r="E27" s="341"/>
      <c r="F27" s="205"/>
      <c r="I27"/>
    </row>
    <row r="28" spans="1:21" x14ac:dyDescent="0.2">
      <c r="B28" s="205"/>
      <c r="C28" s="207"/>
      <c r="D28" s="341"/>
      <c r="E28" s="341"/>
      <c r="F28" s="205"/>
      <c r="I28"/>
    </row>
    <row r="29" spans="1:21" x14ac:dyDescent="0.2">
      <c r="B29" s="205"/>
      <c r="C29" s="207"/>
      <c r="D29" s="341"/>
      <c r="E29" s="341"/>
      <c r="F29" s="205"/>
      <c r="I29"/>
    </row>
    <row r="30" spans="1:21" x14ac:dyDescent="0.2">
      <c r="B30" s="210"/>
      <c r="C30" s="211"/>
      <c r="D30" s="302"/>
      <c r="E30" s="364"/>
      <c r="F30" s="210"/>
      <c r="I30"/>
      <c r="M30" s="200"/>
      <c r="N30" s="200"/>
    </row>
    <row r="31" spans="1:21" x14ac:dyDescent="0.2">
      <c r="B31" s="210"/>
      <c r="C31" s="211"/>
      <c r="D31" s="302"/>
      <c r="E31" s="302"/>
      <c r="F31" s="210"/>
      <c r="I31"/>
    </row>
    <row r="32" spans="1:21" s="200" customFormat="1" x14ac:dyDescent="0.2">
      <c r="A32" s="199"/>
      <c r="B32" s="210"/>
      <c r="C32" s="211"/>
      <c r="D32" s="302"/>
      <c r="E32" s="302"/>
      <c r="F32" s="355"/>
      <c r="G32" s="199"/>
      <c r="H32" s="199"/>
      <c r="I32"/>
      <c r="K32" s="199"/>
    </row>
    <row r="33" spans="1:14" x14ac:dyDescent="0.2">
      <c r="B33" s="205"/>
      <c r="C33" s="207"/>
      <c r="D33" s="341"/>
      <c r="E33" s="341"/>
      <c r="F33" s="207"/>
      <c r="I33"/>
      <c r="M33" s="200"/>
      <c r="N33" s="200"/>
    </row>
    <row r="34" spans="1:14" s="200" customFormat="1" x14ac:dyDescent="0.2">
      <c r="A34" s="199"/>
      <c r="B34" s="205"/>
      <c r="C34" s="207"/>
      <c r="D34" s="341"/>
      <c r="E34" s="341"/>
      <c r="F34" s="207"/>
      <c r="G34" s="199"/>
      <c r="H34" s="199"/>
      <c r="I34"/>
      <c r="K34" s="199"/>
    </row>
    <row r="35" spans="1:14" s="200" customFormat="1" x14ac:dyDescent="0.2">
      <c r="A35" s="199"/>
      <c r="B35" s="205"/>
      <c r="C35" s="207"/>
      <c r="D35" s="341"/>
      <c r="E35" s="341"/>
      <c r="F35" s="207"/>
      <c r="G35" s="199"/>
      <c r="H35" s="199"/>
      <c r="I35"/>
      <c r="K35" s="199"/>
    </row>
    <row r="36" spans="1:14" s="200" customFormat="1" x14ac:dyDescent="0.2">
      <c r="A36" s="199"/>
      <c r="B36" s="205"/>
      <c r="C36" s="207"/>
      <c r="D36" s="341"/>
      <c r="E36" s="341"/>
      <c r="F36" s="207"/>
      <c r="G36" s="199"/>
      <c r="H36" s="199"/>
      <c r="I36"/>
      <c r="K36" s="199"/>
    </row>
    <row r="37" spans="1:14" s="200" customFormat="1" x14ac:dyDescent="0.2">
      <c r="A37" s="199"/>
      <c r="B37" s="205"/>
      <c r="C37" s="207"/>
      <c r="D37" s="341"/>
      <c r="E37" s="341"/>
      <c r="F37" s="207"/>
      <c r="G37" s="199"/>
      <c r="H37" s="199"/>
      <c r="I37"/>
      <c r="K37" s="199"/>
    </row>
    <row r="38" spans="1:14" s="200" customFormat="1" x14ac:dyDescent="0.2">
      <c r="A38" s="199"/>
      <c r="B38" s="205"/>
      <c r="C38" s="207"/>
      <c r="D38" s="205"/>
      <c r="E38" s="205"/>
      <c r="F38" s="341"/>
      <c r="G38" s="199"/>
      <c r="H38" s="199"/>
      <c r="I38"/>
      <c r="K38" s="199"/>
    </row>
    <row r="39" spans="1:14" s="200" customFormat="1" x14ac:dyDescent="0.2">
      <c r="A39" s="199"/>
      <c r="B39" s="205"/>
      <c r="C39" s="207"/>
      <c r="D39" s="205"/>
      <c r="E39" s="205"/>
      <c r="F39" s="341"/>
      <c r="G39" s="199"/>
      <c r="H39" s="199"/>
      <c r="I39"/>
      <c r="K39" s="199"/>
    </row>
    <row r="40" spans="1:14" s="200" customFormat="1" x14ac:dyDescent="0.2">
      <c r="A40" s="199"/>
      <c r="B40" s="205"/>
      <c r="C40" s="207"/>
      <c r="D40" s="205"/>
      <c r="E40" s="205"/>
      <c r="F40" s="356"/>
      <c r="G40" s="199"/>
      <c r="H40" s="199"/>
      <c r="I40"/>
      <c r="K40" s="199"/>
    </row>
    <row r="41" spans="1:14" s="200" customFormat="1" x14ac:dyDescent="0.2">
      <c r="A41" s="199"/>
      <c r="B41" s="205"/>
      <c r="C41" s="207"/>
      <c r="D41" s="205"/>
      <c r="E41" s="205"/>
      <c r="F41" s="205"/>
      <c r="G41" s="199"/>
      <c r="H41" s="199"/>
      <c r="I41"/>
      <c r="K41" s="199"/>
    </row>
    <row r="42" spans="1:14" s="200" customFormat="1" x14ac:dyDescent="0.2">
      <c r="A42" s="199"/>
      <c r="B42" s="205"/>
      <c r="C42" s="207"/>
      <c r="D42" s="205"/>
      <c r="E42" s="205"/>
      <c r="F42" s="205"/>
      <c r="G42" s="199"/>
      <c r="H42" s="199"/>
      <c r="I42"/>
      <c r="K42" s="199"/>
    </row>
    <row r="43" spans="1:14" s="200" customFormat="1" x14ac:dyDescent="0.2">
      <c r="A43" s="199"/>
      <c r="B43" s="205"/>
      <c r="C43" s="207"/>
      <c r="D43" s="205"/>
      <c r="E43" s="205"/>
      <c r="F43" s="205"/>
      <c r="G43" s="199"/>
      <c r="H43" s="199"/>
      <c r="I43"/>
      <c r="K43" s="199"/>
    </row>
    <row r="44" spans="1:14" s="200" customFormat="1" x14ac:dyDescent="0.2">
      <c r="A44" s="199"/>
      <c r="B44" s="205"/>
      <c r="C44" s="207"/>
      <c r="D44" s="205"/>
      <c r="E44" s="205"/>
      <c r="F44" s="205"/>
      <c r="G44" s="199"/>
      <c r="H44" s="199"/>
      <c r="I44"/>
      <c r="K44" s="199"/>
    </row>
    <row r="45" spans="1:14" s="200" customFormat="1" x14ac:dyDescent="0.2">
      <c r="A45" s="199"/>
      <c r="C45" s="203"/>
      <c r="G45" s="199"/>
      <c r="H45" s="199"/>
      <c r="I45"/>
      <c r="K45" s="199"/>
    </row>
    <row r="46" spans="1:14" s="200" customFormat="1" x14ac:dyDescent="0.2">
      <c r="A46" s="199"/>
      <c r="C46" s="203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201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201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201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201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201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201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201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201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201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0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201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201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201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201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0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201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201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201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201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201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201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370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40000000}"/>
  <dataValidations count="5">
    <dataValidation type="list" allowBlank="1" showInputMessage="1" showErrorMessage="1" sqref="D36:D39 D41:D44" xr:uid="{46CBDE96-C772-4940-88B8-A29C54493093}">
      <formula1>$B$47:$B$72</formula1>
    </dataValidation>
    <dataValidation type="list" allowBlank="1" showInputMessage="1" showErrorMessage="1" sqref="D34:D35" xr:uid="{C4B8EFE8-7243-4425-A6C4-31C83E7F517C}">
      <formula1>$B$47:$B$73</formula1>
    </dataValidation>
    <dataValidation type="list" allowBlank="1" showInputMessage="1" showErrorMessage="1" sqref="D45:D48 D4:D33" xr:uid="{9A1ABA7B-0E83-45F7-92E1-33FE2E154B6D}">
      <formula1>$B$49:$B$74</formula1>
    </dataValidation>
    <dataValidation type="list" allowBlank="1" showInputMessage="1" showErrorMessage="1" sqref="D49" xr:uid="{9DE04B3E-D10E-48E9-A2F6-9DA2C2ED2AF6}">
      <formula1>$B$49:$B$68</formula1>
    </dataValidation>
    <dataValidation type="list" allowBlank="1" showInputMessage="1" showErrorMessage="1" sqref="D40" xr:uid="{80DD74C4-094C-4E34-AF77-8F2FFB55C4FE}">
      <formula1>$B$47:$B$78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3EC56-F7CA-492F-9A2F-A851C2B02C1F}">
  <sheetPr codeName="Hoja68">
    <pageSetUpPr fitToPage="1"/>
  </sheetPr>
  <dimension ref="A1:V79"/>
  <sheetViews>
    <sheetView topLeftCell="A16" zoomScale="98" zoomScaleNormal="98" workbookViewId="0">
      <selection activeCell="B27" sqref="B2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6.140625" style="199" customWidth="1"/>
    <col min="8" max="8" width="6" style="199" customWidth="1"/>
    <col min="9" max="9" width="20.5703125" style="200" bestFit="1" customWidth="1"/>
    <col min="10" max="10" width="19.42578125" style="200" bestFit="1" customWidth="1"/>
    <col min="11" max="11" width="22.42578125" style="199" customWidth="1"/>
    <col min="12" max="12" width="7.140625" style="199" bestFit="1" customWidth="1"/>
    <col min="13" max="13" width="11.42578125" style="199" bestFit="1" customWidth="1"/>
    <col min="14" max="14" width="6.140625" style="199" bestFit="1" customWidth="1"/>
    <col min="15" max="15" width="4.140625" style="199" bestFit="1" customWidth="1"/>
    <col min="16" max="16" width="16.85546875" style="199" bestFit="1" customWidth="1"/>
    <col min="17" max="20" width="5.140625" style="199" bestFit="1" customWidth="1"/>
    <col min="21" max="21" width="13.42578125" style="199" bestFit="1" customWidth="1"/>
    <col min="22" max="16384" width="11.42578125" style="199"/>
  </cols>
  <sheetData>
    <row r="1" spans="2:22" x14ac:dyDescent="0.2">
      <c r="C1" s="200" t="s">
        <v>67</v>
      </c>
    </row>
    <row r="3" spans="2:22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7" t="s">
        <v>74</v>
      </c>
      <c r="V3" s="199">
        <f>+Y2</f>
        <v>0</v>
      </c>
    </row>
    <row r="4" spans="2:22" x14ac:dyDescent="0.2">
      <c r="B4" s="76">
        <v>80046507</v>
      </c>
      <c r="C4" s="77">
        <v>44558</v>
      </c>
      <c r="D4" s="100" t="s">
        <v>29</v>
      </c>
      <c r="E4" s="369">
        <v>260</v>
      </c>
      <c r="F4" s="100" t="s">
        <v>309</v>
      </c>
      <c r="G4"/>
      <c r="H4" s="200"/>
    </row>
    <row r="5" spans="2:22" x14ac:dyDescent="0.2">
      <c r="B5" s="76">
        <v>80046507</v>
      </c>
      <c r="C5" s="77">
        <v>44558</v>
      </c>
      <c r="D5" s="100" t="s">
        <v>28</v>
      </c>
      <c r="E5" s="369">
        <v>140</v>
      </c>
      <c r="F5" s="100" t="s">
        <v>309</v>
      </c>
      <c r="G5"/>
      <c r="H5" s="200"/>
    </row>
    <row r="6" spans="2:22" x14ac:dyDescent="0.2">
      <c r="B6" s="76">
        <v>80046507</v>
      </c>
      <c r="C6" s="77">
        <v>44558</v>
      </c>
      <c r="D6" s="100" t="s">
        <v>35</v>
      </c>
      <c r="E6" s="369">
        <v>1045</v>
      </c>
      <c r="F6" s="100" t="s">
        <v>309</v>
      </c>
      <c r="G6"/>
      <c r="H6" s="200"/>
      <c r="I6" s="101" t="s">
        <v>23</v>
      </c>
      <c r="J6" s="76" t="s">
        <v>154</v>
      </c>
      <c r="K6" s="64"/>
      <c r="M6" s="71"/>
      <c r="N6" s="71"/>
      <c r="O6"/>
      <c r="P6"/>
      <c r="Q6"/>
      <c r="R6"/>
      <c r="S6"/>
      <c r="T6"/>
      <c r="U6"/>
    </row>
    <row r="7" spans="2:22" x14ac:dyDescent="0.2">
      <c r="B7" s="76">
        <v>80046507</v>
      </c>
      <c r="C7" s="77">
        <v>44558</v>
      </c>
      <c r="D7" s="100" t="s">
        <v>149</v>
      </c>
      <c r="E7" s="369">
        <v>680</v>
      </c>
      <c r="F7" s="100" t="s">
        <v>309</v>
      </c>
      <c r="G7"/>
      <c r="H7" s="200"/>
      <c r="I7" s="76" t="s">
        <v>29</v>
      </c>
      <c r="J7" s="76">
        <v>540</v>
      </c>
      <c r="K7" s="63"/>
      <c r="M7"/>
      <c r="N7"/>
      <c r="O7"/>
      <c r="P7"/>
      <c r="Q7"/>
      <c r="R7"/>
      <c r="S7"/>
      <c r="T7"/>
      <c r="U7"/>
    </row>
    <row r="8" spans="2:22" x14ac:dyDescent="0.2">
      <c r="B8" s="76">
        <v>80046507</v>
      </c>
      <c r="C8" s="77">
        <v>44558</v>
      </c>
      <c r="D8" s="100" t="s">
        <v>166</v>
      </c>
      <c r="E8" s="369">
        <v>155</v>
      </c>
      <c r="F8" s="100" t="s">
        <v>309</v>
      </c>
      <c r="G8"/>
      <c r="I8" s="76" t="s">
        <v>28</v>
      </c>
      <c r="J8" s="76">
        <v>270</v>
      </c>
      <c r="K8" s="63"/>
      <c r="M8"/>
      <c r="N8"/>
      <c r="O8"/>
      <c r="P8"/>
      <c r="Q8"/>
      <c r="R8"/>
      <c r="S8"/>
      <c r="T8"/>
      <c r="U8"/>
    </row>
    <row r="9" spans="2:22" x14ac:dyDescent="0.2">
      <c r="B9" s="76">
        <v>80046507</v>
      </c>
      <c r="C9" s="77">
        <v>44558</v>
      </c>
      <c r="D9" s="100" t="s">
        <v>41</v>
      </c>
      <c r="E9" s="369">
        <v>200</v>
      </c>
      <c r="F9" s="100" t="s">
        <v>309</v>
      </c>
      <c r="G9"/>
      <c r="I9" s="76" t="s">
        <v>31</v>
      </c>
      <c r="J9" s="76">
        <v>920</v>
      </c>
      <c r="K9" s="63"/>
      <c r="L9" s="309"/>
      <c r="M9"/>
      <c r="N9"/>
      <c r="O9"/>
      <c r="P9"/>
      <c r="Q9"/>
      <c r="R9"/>
      <c r="S9"/>
      <c r="T9"/>
      <c r="U9"/>
    </row>
    <row r="10" spans="2:22" x14ac:dyDescent="0.2">
      <c r="B10" s="76">
        <v>80047076</v>
      </c>
      <c r="C10" s="77">
        <v>44571</v>
      </c>
      <c r="D10" s="100" t="s">
        <v>31</v>
      </c>
      <c r="E10" s="369">
        <v>460</v>
      </c>
      <c r="F10" s="100" t="s">
        <v>310</v>
      </c>
      <c r="G10"/>
      <c r="I10" s="76" t="s">
        <v>32</v>
      </c>
      <c r="J10" s="76">
        <v>1000</v>
      </c>
      <c r="K10" s="63"/>
      <c r="M10"/>
      <c r="N10"/>
      <c r="O10"/>
      <c r="P10"/>
      <c r="Q10"/>
      <c r="R10"/>
      <c r="S10"/>
      <c r="T10"/>
      <c r="U10"/>
    </row>
    <row r="11" spans="2:22" x14ac:dyDescent="0.2">
      <c r="B11" s="76">
        <v>80047076</v>
      </c>
      <c r="C11" s="77">
        <v>44571</v>
      </c>
      <c r="D11" s="100" t="s">
        <v>35</v>
      </c>
      <c r="E11" s="369">
        <v>295</v>
      </c>
      <c r="F11" s="100" t="s">
        <v>310</v>
      </c>
      <c r="G11"/>
      <c r="H11" s="208"/>
      <c r="I11" s="76" t="s">
        <v>33</v>
      </c>
      <c r="J11" s="76">
        <v>2800</v>
      </c>
      <c r="K11" s="63"/>
      <c r="L11" s="309"/>
      <c r="M11" s="353"/>
      <c r="N11"/>
      <c r="O11"/>
      <c r="P11"/>
      <c r="Q11"/>
      <c r="R11"/>
      <c r="S11"/>
      <c r="T11"/>
      <c r="U11"/>
    </row>
    <row r="12" spans="2:22" x14ac:dyDescent="0.2">
      <c r="B12" s="76">
        <v>80047076</v>
      </c>
      <c r="C12" s="77">
        <v>44571</v>
      </c>
      <c r="D12" s="100" t="s">
        <v>37</v>
      </c>
      <c r="E12" s="369">
        <v>210</v>
      </c>
      <c r="F12" s="100" t="s">
        <v>310</v>
      </c>
      <c r="G12"/>
      <c r="I12" s="76" t="s">
        <v>35</v>
      </c>
      <c r="J12" s="76">
        <v>2090</v>
      </c>
      <c r="K12" s="63"/>
      <c r="L12" s="309"/>
      <c r="M12" s="353"/>
      <c r="N12"/>
      <c r="O12"/>
      <c r="P12"/>
      <c r="Q12"/>
      <c r="R12"/>
      <c r="S12"/>
      <c r="T12"/>
      <c r="U12"/>
    </row>
    <row r="13" spans="2:22" x14ac:dyDescent="0.2">
      <c r="B13" s="76">
        <v>80047076</v>
      </c>
      <c r="C13" s="77">
        <v>44571</v>
      </c>
      <c r="D13" s="100" t="s">
        <v>41</v>
      </c>
      <c r="E13" s="369">
        <v>200</v>
      </c>
      <c r="F13" s="100" t="s">
        <v>310</v>
      </c>
      <c r="G13"/>
      <c r="I13" s="76" t="s">
        <v>149</v>
      </c>
      <c r="J13" s="76">
        <v>680</v>
      </c>
      <c r="K13" s="63"/>
      <c r="M13"/>
      <c r="N13"/>
      <c r="O13"/>
      <c r="P13"/>
      <c r="Q13"/>
      <c r="R13"/>
      <c r="S13"/>
      <c r="T13"/>
      <c r="U13"/>
    </row>
    <row r="14" spans="2:22" x14ac:dyDescent="0.2">
      <c r="B14" s="76">
        <v>80047077</v>
      </c>
      <c r="C14" s="77">
        <v>44571</v>
      </c>
      <c r="D14" s="100" t="s">
        <v>29</v>
      </c>
      <c r="E14" s="369">
        <v>280</v>
      </c>
      <c r="F14" s="100" t="s">
        <v>311</v>
      </c>
      <c r="G14"/>
      <c r="I14" s="76" t="s">
        <v>214</v>
      </c>
      <c r="J14" s="76">
        <v>600</v>
      </c>
      <c r="K14" s="63"/>
      <c r="M14"/>
      <c r="N14"/>
      <c r="O14"/>
      <c r="P14"/>
      <c r="Q14"/>
      <c r="R14"/>
      <c r="S14"/>
      <c r="T14"/>
      <c r="U14"/>
    </row>
    <row r="15" spans="2:22" x14ac:dyDescent="0.2">
      <c r="B15" s="76">
        <v>80047077</v>
      </c>
      <c r="C15" s="77">
        <v>44571</v>
      </c>
      <c r="D15" s="100" t="s">
        <v>28</v>
      </c>
      <c r="E15" s="369">
        <v>130</v>
      </c>
      <c r="F15" s="100" t="s">
        <v>311</v>
      </c>
      <c r="G15"/>
      <c r="I15" s="76" t="s">
        <v>166</v>
      </c>
      <c r="J15" s="76">
        <v>325</v>
      </c>
      <c r="K15" s="63"/>
      <c r="M15"/>
      <c r="N15"/>
      <c r="O15"/>
      <c r="P15"/>
      <c r="Q15"/>
      <c r="R15"/>
      <c r="S15"/>
      <c r="T15"/>
      <c r="U15"/>
    </row>
    <row r="16" spans="2:22" x14ac:dyDescent="0.2">
      <c r="B16" s="76">
        <v>80047077</v>
      </c>
      <c r="C16" s="77">
        <v>44571</v>
      </c>
      <c r="D16" s="100" t="s">
        <v>33</v>
      </c>
      <c r="E16" s="369">
        <v>2800</v>
      </c>
      <c r="F16" s="100" t="s">
        <v>311</v>
      </c>
      <c r="G16"/>
      <c r="I16" s="76" t="s">
        <v>37</v>
      </c>
      <c r="J16" s="76">
        <v>1860</v>
      </c>
      <c r="K16" s="63"/>
      <c r="L16" s="309"/>
      <c r="M16" s="353"/>
      <c r="N16"/>
      <c r="O16"/>
      <c r="P16"/>
      <c r="Q16"/>
      <c r="R16"/>
      <c r="S16"/>
      <c r="T16"/>
      <c r="U16"/>
    </row>
    <row r="17" spans="1:21" x14ac:dyDescent="0.2">
      <c r="B17" s="76">
        <v>80047077</v>
      </c>
      <c r="C17" s="77">
        <v>44571</v>
      </c>
      <c r="D17" s="100" t="s">
        <v>35</v>
      </c>
      <c r="E17" s="369">
        <v>400</v>
      </c>
      <c r="F17" s="100" t="s">
        <v>311</v>
      </c>
      <c r="G17"/>
      <c r="I17" s="76" t="s">
        <v>38</v>
      </c>
      <c r="J17" s="76">
        <v>120</v>
      </c>
      <c r="K17" s="63"/>
      <c r="M17"/>
      <c r="N17"/>
      <c r="O17"/>
      <c r="P17"/>
      <c r="Q17"/>
      <c r="R17"/>
      <c r="S17"/>
      <c r="T17"/>
      <c r="U17"/>
    </row>
    <row r="18" spans="1:21" x14ac:dyDescent="0.2">
      <c r="B18" s="76">
        <v>80047077</v>
      </c>
      <c r="C18" s="77">
        <v>44571</v>
      </c>
      <c r="D18" s="100" t="s">
        <v>214</v>
      </c>
      <c r="E18" s="369">
        <v>600</v>
      </c>
      <c r="F18" s="100" t="s">
        <v>311</v>
      </c>
      <c r="G18"/>
      <c r="I18" s="76" t="s">
        <v>39</v>
      </c>
      <c r="J18" s="76">
        <v>495</v>
      </c>
      <c r="K18" s="63"/>
      <c r="M18"/>
      <c r="N18"/>
      <c r="O18"/>
      <c r="P18"/>
      <c r="Q18"/>
      <c r="R18"/>
      <c r="S18"/>
      <c r="T18"/>
      <c r="U18"/>
    </row>
    <row r="19" spans="1:21" x14ac:dyDescent="0.2">
      <c r="B19" s="76">
        <v>80047077</v>
      </c>
      <c r="C19" s="77">
        <v>44571</v>
      </c>
      <c r="D19" s="100" t="s">
        <v>166</v>
      </c>
      <c r="E19" s="369">
        <v>170</v>
      </c>
      <c r="F19" s="100" t="s">
        <v>311</v>
      </c>
      <c r="G19"/>
      <c r="I19" s="76" t="s">
        <v>41</v>
      </c>
      <c r="J19" s="76">
        <v>400</v>
      </c>
      <c r="K19" s="64"/>
      <c r="M19"/>
      <c r="N19"/>
      <c r="O19"/>
      <c r="P19"/>
      <c r="Q19"/>
      <c r="R19"/>
      <c r="S19"/>
      <c r="T19"/>
      <c r="U19"/>
    </row>
    <row r="20" spans="1:21" x14ac:dyDescent="0.2">
      <c r="B20" s="76">
        <v>80047077</v>
      </c>
      <c r="C20" s="77">
        <v>44571</v>
      </c>
      <c r="D20" s="100" t="s">
        <v>42</v>
      </c>
      <c r="E20" s="369">
        <v>900</v>
      </c>
      <c r="F20" s="100" t="s">
        <v>311</v>
      </c>
      <c r="G20"/>
      <c r="I20" s="76" t="s">
        <v>42</v>
      </c>
      <c r="J20" s="76">
        <v>900</v>
      </c>
      <c r="K20" s="63"/>
      <c r="M20" s="353"/>
      <c r="N20"/>
      <c r="O20"/>
      <c r="P20"/>
      <c r="Q20"/>
      <c r="R20"/>
      <c r="S20"/>
      <c r="T20"/>
      <c r="U20"/>
    </row>
    <row r="21" spans="1:21" x14ac:dyDescent="0.2">
      <c r="B21" s="76">
        <v>80047371</v>
      </c>
      <c r="C21" s="77">
        <v>44578</v>
      </c>
      <c r="D21" s="100" t="s">
        <v>31</v>
      </c>
      <c r="E21" s="369">
        <v>460</v>
      </c>
      <c r="F21" s="100" t="s">
        <v>312</v>
      </c>
      <c r="G21"/>
      <c r="I21" s="76" t="s">
        <v>24</v>
      </c>
      <c r="J21" s="76">
        <v>13000</v>
      </c>
      <c r="K21"/>
      <c r="L21"/>
      <c r="M21"/>
      <c r="N21"/>
      <c r="O21"/>
      <c r="P21"/>
      <c r="Q21"/>
      <c r="R21"/>
      <c r="S21"/>
      <c r="T21"/>
      <c r="U21"/>
    </row>
    <row r="22" spans="1:21" x14ac:dyDescent="0.2">
      <c r="B22" s="76">
        <v>80047371</v>
      </c>
      <c r="C22" s="77">
        <v>44578</v>
      </c>
      <c r="D22" s="100" t="s">
        <v>32</v>
      </c>
      <c r="E22" s="369">
        <v>1000</v>
      </c>
      <c r="F22" s="100" t="s">
        <v>312</v>
      </c>
      <c r="G22"/>
      <c r="H22" s="208"/>
      <c r="I22"/>
      <c r="J22"/>
      <c r="M22"/>
      <c r="N22"/>
      <c r="O22"/>
    </row>
    <row r="23" spans="1:21" x14ac:dyDescent="0.2">
      <c r="B23" s="76">
        <v>80047371</v>
      </c>
      <c r="C23" s="77">
        <v>44578</v>
      </c>
      <c r="D23" s="100" t="s">
        <v>35</v>
      </c>
      <c r="E23" s="369">
        <v>350</v>
      </c>
      <c r="F23" s="100" t="s">
        <v>312</v>
      </c>
      <c r="G23"/>
      <c r="I23"/>
      <c r="J23"/>
    </row>
    <row r="24" spans="1:21" x14ac:dyDescent="0.2">
      <c r="B24" s="76">
        <v>80047371</v>
      </c>
      <c r="C24" s="77">
        <v>44578</v>
      </c>
      <c r="D24" s="100" t="s">
        <v>37</v>
      </c>
      <c r="E24" s="369">
        <v>1650</v>
      </c>
      <c r="F24" s="100" t="s">
        <v>312</v>
      </c>
      <c r="G24"/>
      <c r="I24"/>
    </row>
    <row r="25" spans="1:21" x14ac:dyDescent="0.2">
      <c r="B25" s="76">
        <v>80047371</v>
      </c>
      <c r="C25" s="77">
        <v>44578</v>
      </c>
      <c r="D25" s="100" t="s">
        <v>38</v>
      </c>
      <c r="E25" s="369">
        <v>120</v>
      </c>
      <c r="F25" s="100" t="s">
        <v>312</v>
      </c>
      <c r="G25"/>
      <c r="I25"/>
    </row>
    <row r="26" spans="1:21" x14ac:dyDescent="0.2">
      <c r="B26" s="76">
        <v>80047371</v>
      </c>
      <c r="C26" s="77">
        <v>44578</v>
      </c>
      <c r="D26" s="100" t="s">
        <v>39</v>
      </c>
      <c r="E26" s="369">
        <v>495</v>
      </c>
      <c r="F26" s="100" t="s">
        <v>312</v>
      </c>
      <c r="G26"/>
      <c r="I26"/>
    </row>
    <row r="27" spans="1:21" x14ac:dyDescent="0.2">
      <c r="B27" s="205"/>
      <c r="C27" s="207"/>
      <c r="D27" s="341"/>
      <c r="E27" s="341"/>
      <c r="F27" s="205"/>
      <c r="I27"/>
    </row>
    <row r="28" spans="1:21" x14ac:dyDescent="0.2">
      <c r="B28" s="205"/>
      <c r="C28" s="207"/>
      <c r="D28" s="341"/>
      <c r="E28" s="341"/>
      <c r="F28" s="205"/>
      <c r="I28"/>
    </row>
    <row r="29" spans="1:21" x14ac:dyDescent="0.2">
      <c r="B29" s="205"/>
      <c r="C29" s="207"/>
      <c r="D29" s="341"/>
      <c r="E29" s="341"/>
      <c r="F29" s="205"/>
      <c r="I29"/>
    </row>
    <row r="30" spans="1:21" x14ac:dyDescent="0.2">
      <c r="B30" s="210"/>
      <c r="C30" s="211"/>
      <c r="D30" s="302"/>
      <c r="E30" s="364"/>
      <c r="F30" s="210"/>
      <c r="I30"/>
      <c r="M30" s="200"/>
      <c r="N30" s="200"/>
    </row>
    <row r="31" spans="1:21" x14ac:dyDescent="0.2">
      <c r="B31" s="210"/>
      <c r="C31" s="211"/>
      <c r="D31" s="302"/>
      <c r="E31" s="302"/>
      <c r="F31" s="210"/>
      <c r="I31"/>
    </row>
    <row r="32" spans="1:21" s="200" customFormat="1" x14ac:dyDescent="0.2">
      <c r="A32" s="199"/>
      <c r="B32" s="210"/>
      <c r="C32" s="211"/>
      <c r="D32" s="302"/>
      <c r="E32" s="302"/>
      <c r="F32" s="355"/>
      <c r="G32" s="199"/>
      <c r="H32" s="199"/>
      <c r="I32"/>
      <c r="K32" s="199"/>
    </row>
    <row r="33" spans="1:14" x14ac:dyDescent="0.2">
      <c r="B33" s="205"/>
      <c r="C33" s="207"/>
      <c r="D33" s="341"/>
      <c r="E33" s="341"/>
      <c r="F33" s="207"/>
      <c r="I33"/>
      <c r="M33" s="200"/>
      <c r="N33" s="200"/>
    </row>
    <row r="34" spans="1:14" s="200" customFormat="1" x14ac:dyDescent="0.2">
      <c r="A34" s="199"/>
      <c r="B34" s="205"/>
      <c r="C34" s="207"/>
      <c r="D34" s="341"/>
      <c r="E34" s="341"/>
      <c r="F34" s="207"/>
      <c r="G34" s="199"/>
      <c r="H34" s="199"/>
      <c r="I34"/>
      <c r="K34" s="199"/>
    </row>
    <row r="35" spans="1:14" s="200" customFormat="1" x14ac:dyDescent="0.2">
      <c r="A35" s="199"/>
      <c r="B35" s="205"/>
      <c r="C35" s="207"/>
      <c r="D35" s="341"/>
      <c r="E35" s="341"/>
      <c r="F35" s="207"/>
      <c r="G35" s="199"/>
      <c r="H35" s="199"/>
      <c r="I35"/>
      <c r="K35" s="199"/>
    </row>
    <row r="36" spans="1:14" s="200" customFormat="1" x14ac:dyDescent="0.2">
      <c r="A36" s="199"/>
      <c r="B36" s="205"/>
      <c r="C36" s="207"/>
      <c r="D36" s="341"/>
      <c r="E36" s="341"/>
      <c r="F36" s="207"/>
      <c r="G36" s="199"/>
      <c r="H36" s="199"/>
      <c r="I36"/>
      <c r="K36" s="199"/>
    </row>
    <row r="37" spans="1:14" s="200" customFormat="1" x14ac:dyDescent="0.2">
      <c r="A37" s="199"/>
      <c r="B37" s="205"/>
      <c r="C37" s="207"/>
      <c r="D37" s="341"/>
      <c r="E37" s="341"/>
      <c r="F37" s="207"/>
      <c r="G37" s="199"/>
      <c r="H37" s="199"/>
      <c r="I37"/>
      <c r="K37" s="199"/>
    </row>
    <row r="38" spans="1:14" s="200" customFormat="1" x14ac:dyDescent="0.2">
      <c r="A38" s="199"/>
      <c r="B38" s="205"/>
      <c r="C38" s="207"/>
      <c r="D38" s="205"/>
      <c r="E38" s="205"/>
      <c r="F38" s="341"/>
      <c r="G38" s="199"/>
      <c r="H38" s="199"/>
      <c r="I38"/>
      <c r="K38" s="199"/>
    </row>
    <row r="39" spans="1:14" s="200" customFormat="1" x14ac:dyDescent="0.2">
      <c r="A39" s="199"/>
      <c r="B39" s="205"/>
      <c r="C39" s="207"/>
      <c r="D39" s="205"/>
      <c r="E39" s="205"/>
      <c r="F39" s="341"/>
      <c r="G39" s="199"/>
      <c r="H39" s="199"/>
      <c r="I39"/>
      <c r="K39" s="199"/>
    </row>
    <row r="40" spans="1:14" s="200" customFormat="1" x14ac:dyDescent="0.2">
      <c r="A40" s="199"/>
      <c r="B40" s="205"/>
      <c r="C40" s="207"/>
      <c r="D40" s="205"/>
      <c r="E40" s="205"/>
      <c r="F40" s="356"/>
      <c r="G40" s="199"/>
      <c r="H40" s="199"/>
      <c r="I40"/>
      <c r="K40" s="199"/>
    </row>
    <row r="41" spans="1:14" s="200" customFormat="1" x14ac:dyDescent="0.2">
      <c r="A41" s="199"/>
      <c r="B41" s="205"/>
      <c r="C41" s="207"/>
      <c r="D41" s="205"/>
      <c r="E41" s="205"/>
      <c r="F41" s="205"/>
      <c r="G41" s="199"/>
      <c r="H41" s="199"/>
      <c r="I41"/>
      <c r="K41" s="199"/>
    </row>
    <row r="42" spans="1:14" s="200" customFormat="1" x14ac:dyDescent="0.2">
      <c r="A42" s="199"/>
      <c r="B42" s="205"/>
      <c r="C42" s="207"/>
      <c r="D42" s="205"/>
      <c r="E42" s="205"/>
      <c r="F42" s="205"/>
      <c r="G42" s="199"/>
      <c r="H42" s="199"/>
      <c r="I42"/>
      <c r="K42" s="199"/>
    </row>
    <row r="43" spans="1:14" s="200" customFormat="1" x14ac:dyDescent="0.2">
      <c r="A43" s="199"/>
      <c r="B43" s="205"/>
      <c r="C43" s="207"/>
      <c r="D43" s="205"/>
      <c r="E43" s="205"/>
      <c r="F43" s="205"/>
      <c r="G43" s="199"/>
      <c r="H43" s="199"/>
      <c r="I43"/>
      <c r="K43" s="199"/>
    </row>
    <row r="44" spans="1:14" s="200" customFormat="1" x14ac:dyDescent="0.2">
      <c r="A44" s="199"/>
      <c r="B44" s="205"/>
      <c r="C44" s="207"/>
      <c r="D44" s="205"/>
      <c r="E44" s="205"/>
      <c r="F44" s="205"/>
      <c r="G44" s="199"/>
      <c r="H44" s="199"/>
      <c r="I44"/>
      <c r="K44" s="199"/>
    </row>
    <row r="45" spans="1:14" s="200" customFormat="1" x14ac:dyDescent="0.2">
      <c r="A45" s="199"/>
      <c r="C45" s="203"/>
      <c r="G45" s="199"/>
      <c r="H45" s="199"/>
      <c r="I45"/>
      <c r="K45" s="199"/>
    </row>
    <row r="46" spans="1:14" s="200" customFormat="1" x14ac:dyDescent="0.2">
      <c r="A46" s="199"/>
      <c r="C46" s="203"/>
      <c r="G46" s="199"/>
      <c r="H46" s="199"/>
      <c r="I46"/>
      <c r="K46" s="199"/>
    </row>
    <row r="47" spans="1:14" s="200" customFormat="1" x14ac:dyDescent="0.2">
      <c r="A47" s="199"/>
      <c r="C47" s="203"/>
      <c r="G47" s="199"/>
      <c r="H47" s="199"/>
      <c r="I47"/>
      <c r="K47" s="199"/>
    </row>
    <row r="48" spans="1:14" s="200" customFormat="1" x14ac:dyDescent="0.2">
      <c r="A48" s="199"/>
      <c r="C48" s="203"/>
      <c r="G48" s="199"/>
      <c r="H48" s="199"/>
      <c r="I48" s="71"/>
      <c r="K48" s="199"/>
    </row>
    <row r="49" spans="1:14" s="200" customFormat="1" x14ac:dyDescent="0.2">
      <c r="A49" s="199"/>
      <c r="B49" s="201" t="s">
        <v>29</v>
      </c>
      <c r="F49" s="201"/>
      <c r="G49" s="199"/>
      <c r="H49" s="199"/>
      <c r="I49" s="71"/>
      <c r="K49" s="199"/>
      <c r="N49" s="348"/>
    </row>
    <row r="50" spans="1:14" s="200" customFormat="1" x14ac:dyDescent="0.2">
      <c r="A50" s="199"/>
      <c r="B50" s="201" t="s">
        <v>30</v>
      </c>
      <c r="F50" s="201"/>
      <c r="G50" s="199"/>
      <c r="H50" s="199"/>
      <c r="I50" s="71"/>
      <c r="K50" s="199"/>
    </row>
    <row r="51" spans="1:14" s="200" customFormat="1" x14ac:dyDescent="0.2">
      <c r="A51" s="199"/>
      <c r="B51" s="201" t="s">
        <v>28</v>
      </c>
      <c r="F51" s="201"/>
      <c r="G51" s="199"/>
      <c r="H51" s="199"/>
      <c r="I51" s="71"/>
      <c r="K51" s="199"/>
      <c r="N51" s="348"/>
    </row>
    <row r="52" spans="1:14" s="200" customFormat="1" x14ac:dyDescent="0.2">
      <c r="A52" s="199"/>
      <c r="B52" s="201" t="s">
        <v>31</v>
      </c>
      <c r="F52" s="201"/>
      <c r="G52" s="199"/>
      <c r="H52" s="199"/>
      <c r="I52" s="71"/>
      <c r="K52" s="199"/>
      <c r="N52" s="348"/>
    </row>
    <row r="53" spans="1:14" s="200" customFormat="1" x14ac:dyDescent="0.2">
      <c r="A53" s="199"/>
      <c r="B53" s="201" t="s">
        <v>32</v>
      </c>
      <c r="F53" s="201"/>
      <c r="G53" s="199"/>
      <c r="H53" s="199"/>
      <c r="I53" s="71"/>
      <c r="K53" s="199"/>
      <c r="N53" s="348"/>
    </row>
    <row r="54" spans="1:14" s="200" customFormat="1" x14ac:dyDescent="0.2">
      <c r="A54" s="199"/>
      <c r="B54" s="201" t="s">
        <v>33</v>
      </c>
      <c r="F54" s="201"/>
      <c r="G54" s="199"/>
      <c r="H54" s="199"/>
      <c r="I54" s="71"/>
      <c r="K54" s="199"/>
    </row>
    <row r="55" spans="1:14" s="200" customFormat="1" x14ac:dyDescent="0.2">
      <c r="A55" s="199"/>
      <c r="B55" s="201" t="s">
        <v>34</v>
      </c>
      <c r="F55" s="201"/>
      <c r="G55" s="199"/>
      <c r="H55" s="199"/>
      <c r="I55" s="71"/>
      <c r="K55" s="199"/>
    </row>
    <row r="56" spans="1:14" s="200" customFormat="1" x14ac:dyDescent="0.2">
      <c r="A56" s="199"/>
      <c r="B56" s="201" t="s">
        <v>35</v>
      </c>
      <c r="F56" s="201"/>
      <c r="G56" s="199"/>
      <c r="H56" s="199"/>
      <c r="I56" s="71"/>
      <c r="K56" s="199"/>
    </row>
    <row r="57" spans="1:14" s="200" customFormat="1" x14ac:dyDescent="0.2">
      <c r="A57" s="199"/>
      <c r="B57" s="200" t="s">
        <v>149</v>
      </c>
      <c r="F57" s="201"/>
      <c r="G57" s="199"/>
      <c r="H57" s="199"/>
      <c r="I57" s="71"/>
      <c r="K57" s="199"/>
      <c r="N57" s="348"/>
    </row>
    <row r="58" spans="1:14" s="200" customFormat="1" x14ac:dyDescent="0.2">
      <c r="A58" s="199"/>
      <c r="B58" s="200" t="s">
        <v>214</v>
      </c>
      <c r="F58" s="201"/>
      <c r="G58" s="199"/>
      <c r="H58" s="199"/>
      <c r="I58" s="71"/>
      <c r="K58" s="199"/>
    </row>
    <row r="59" spans="1:14" s="200" customFormat="1" x14ac:dyDescent="0.2">
      <c r="A59" s="199"/>
      <c r="B59" s="201" t="s">
        <v>36</v>
      </c>
      <c r="F59" s="201"/>
      <c r="G59" s="199"/>
      <c r="H59" s="199"/>
      <c r="I59" s="71"/>
      <c r="K59" s="199"/>
    </row>
    <row r="60" spans="1:14" s="200" customFormat="1" x14ac:dyDescent="0.2">
      <c r="A60" s="199"/>
      <c r="B60" s="200" t="s">
        <v>90</v>
      </c>
      <c r="F60" s="201"/>
      <c r="G60" s="199"/>
      <c r="H60" s="199"/>
      <c r="I60" s="71"/>
      <c r="K60" s="199"/>
    </row>
    <row r="61" spans="1:14" s="200" customFormat="1" x14ac:dyDescent="0.2">
      <c r="A61" s="199"/>
      <c r="B61" s="201" t="s">
        <v>166</v>
      </c>
      <c r="F61" s="201"/>
      <c r="G61" s="199"/>
      <c r="H61" s="199"/>
      <c r="I61" s="71"/>
      <c r="K61" s="199"/>
      <c r="N61" s="348"/>
    </row>
    <row r="62" spans="1:14" s="200" customFormat="1" x14ac:dyDescent="0.2">
      <c r="A62" s="199"/>
      <c r="B62" s="201" t="s">
        <v>37</v>
      </c>
      <c r="F62" s="201"/>
      <c r="G62" s="199"/>
      <c r="H62" s="199"/>
      <c r="I62" s="71"/>
      <c r="K62" s="199"/>
    </row>
    <row r="63" spans="1:14" s="200" customFormat="1" x14ac:dyDescent="0.2">
      <c r="A63" s="199"/>
      <c r="B63" s="201" t="s">
        <v>38</v>
      </c>
      <c r="F63" s="201"/>
      <c r="G63" s="199"/>
      <c r="H63" s="199"/>
      <c r="I63" s="71"/>
      <c r="K63" s="199"/>
    </row>
    <row r="64" spans="1:14" s="200" customFormat="1" x14ac:dyDescent="0.2">
      <c r="A64" s="199"/>
      <c r="B64" s="201" t="s">
        <v>39</v>
      </c>
      <c r="F64" s="201"/>
      <c r="G64" s="199"/>
      <c r="H64" s="199"/>
      <c r="K64" s="199"/>
    </row>
    <row r="65" spans="1:14" s="200" customFormat="1" x14ac:dyDescent="0.2">
      <c r="A65" s="199"/>
      <c r="B65" s="200" t="s">
        <v>76</v>
      </c>
      <c r="F65" s="201"/>
      <c r="G65" s="199"/>
      <c r="H65" s="199"/>
      <c r="K65" s="199"/>
    </row>
    <row r="66" spans="1:14" s="200" customFormat="1" x14ac:dyDescent="0.2">
      <c r="A66" s="199"/>
      <c r="B66" s="201" t="s">
        <v>40</v>
      </c>
      <c r="F66" s="201"/>
      <c r="G66" s="199"/>
      <c r="H66" s="199"/>
      <c r="K66" s="199"/>
    </row>
    <row r="67" spans="1:14" s="200" customFormat="1" x14ac:dyDescent="0.2">
      <c r="A67" s="199"/>
      <c r="B67" s="201" t="s">
        <v>41</v>
      </c>
      <c r="F67" s="201"/>
      <c r="G67" s="199"/>
      <c r="H67" s="199"/>
      <c r="K67" s="199"/>
    </row>
    <row r="68" spans="1:14" s="200" customFormat="1" x14ac:dyDescent="0.2">
      <c r="A68" s="199"/>
      <c r="B68" s="200" t="s">
        <v>70</v>
      </c>
      <c r="F68" s="201"/>
      <c r="G68" s="199"/>
      <c r="H68" s="199"/>
      <c r="K68" s="199"/>
    </row>
    <row r="69" spans="1:14" s="200" customFormat="1" x14ac:dyDescent="0.2">
      <c r="A69" s="199"/>
      <c r="B69" s="201" t="s">
        <v>42</v>
      </c>
      <c r="F69" s="201"/>
      <c r="G69" s="199"/>
      <c r="H69" s="199"/>
      <c r="K69" s="199"/>
    </row>
    <row r="70" spans="1:14" s="200" customFormat="1" x14ac:dyDescent="0.2">
      <c r="A70" s="199"/>
      <c r="B70" s="201" t="s">
        <v>210</v>
      </c>
      <c r="F70" s="201"/>
      <c r="G70" s="199"/>
      <c r="H70" s="199"/>
      <c r="K70" s="199"/>
    </row>
    <row r="71" spans="1:14" s="200" customFormat="1" x14ac:dyDescent="0.2">
      <c r="A71" s="199"/>
      <c r="B71" s="201" t="s">
        <v>43</v>
      </c>
      <c r="F71" s="201"/>
      <c r="G71" s="199"/>
      <c r="H71" s="199"/>
      <c r="K71" s="199"/>
    </row>
    <row r="72" spans="1:14" s="200" customFormat="1" x14ac:dyDescent="0.2">
      <c r="A72" s="199"/>
      <c r="B72" s="201" t="s">
        <v>44</v>
      </c>
      <c r="F72" s="201"/>
      <c r="G72" s="199"/>
      <c r="H72" s="199"/>
      <c r="K72" s="199"/>
    </row>
    <row r="73" spans="1:14" s="200" customFormat="1" x14ac:dyDescent="0.2">
      <c r="A73" s="199"/>
      <c r="B73" s="370" t="s">
        <v>71</v>
      </c>
      <c r="F73" s="201"/>
      <c r="G73" s="199"/>
      <c r="H73" s="199"/>
      <c r="K73" s="199"/>
    </row>
    <row r="74" spans="1:14" s="200" customFormat="1" x14ac:dyDescent="0.2">
      <c r="A74" s="199"/>
      <c r="B74" s="200" t="s">
        <v>248</v>
      </c>
      <c r="F74" s="201"/>
      <c r="G74" s="199"/>
      <c r="H74" s="199"/>
      <c r="K74" s="199"/>
    </row>
    <row r="75" spans="1:14" s="200" customFormat="1" x14ac:dyDescent="0.2">
      <c r="A75" s="199"/>
      <c r="F75" s="201"/>
      <c r="G75" s="199"/>
      <c r="H75" s="199"/>
      <c r="K75" s="199"/>
    </row>
    <row r="76" spans="1:14" s="200" customFormat="1" x14ac:dyDescent="0.2">
      <c r="A76" s="199"/>
      <c r="F76" s="201"/>
      <c r="G76" s="199"/>
      <c r="H76" s="199"/>
      <c r="K76" s="199"/>
    </row>
    <row r="77" spans="1:14" s="200" customFormat="1" x14ac:dyDescent="0.2">
      <c r="A77" s="199"/>
      <c r="F77" s="201"/>
      <c r="G77" s="199"/>
      <c r="H77" s="199"/>
      <c r="K77" s="199"/>
    </row>
    <row r="78" spans="1:14" s="200" customFormat="1" x14ac:dyDescent="0.2">
      <c r="A78" s="199"/>
      <c r="F78" s="201"/>
      <c r="G78" s="199"/>
      <c r="H78" s="199"/>
      <c r="K78" s="199"/>
      <c r="M78" s="199"/>
      <c r="N78" s="199"/>
    </row>
    <row r="79" spans="1:14" s="200" customFormat="1" x14ac:dyDescent="0.2">
      <c r="A79" s="199"/>
      <c r="F79" s="201"/>
      <c r="G79" s="199"/>
      <c r="H79" s="199"/>
      <c r="K79" s="199"/>
      <c r="M79" s="199"/>
      <c r="N79" s="199"/>
    </row>
  </sheetData>
  <autoFilter ref="B3:F32" xr:uid="{00000000-0009-0000-0000-000040000000}"/>
  <dataValidations count="5">
    <dataValidation type="list" allowBlank="1" showInputMessage="1" showErrorMessage="1" sqref="D40" xr:uid="{F1A687AB-9021-43C9-BB5C-260CC07465E3}">
      <formula1>$B$47:$B$78</formula1>
    </dataValidation>
    <dataValidation type="list" allowBlank="1" showInputMessage="1" showErrorMessage="1" sqref="D49" xr:uid="{72A52B80-2A8E-4D34-AA5A-3393D8A06B89}">
      <formula1>$B$49:$B$68</formula1>
    </dataValidation>
    <dataValidation type="list" allowBlank="1" showInputMessage="1" showErrorMessage="1" sqref="D45:D48 D4:D33" xr:uid="{8368C78E-7FCF-4E08-8944-1295CCF4C63A}">
      <formula1>$B$49:$B$74</formula1>
    </dataValidation>
    <dataValidation type="list" allowBlank="1" showInputMessage="1" showErrorMessage="1" sqref="D34:D35" xr:uid="{19CA10BC-03AF-4D6C-B3E1-5D92996271D1}">
      <formula1>$B$47:$B$73</formula1>
    </dataValidation>
    <dataValidation type="list" allowBlank="1" showInputMessage="1" showErrorMessage="1" sqref="D36:D39 D41:D44" xr:uid="{0DA167B1-24CB-47B5-83F1-FC2F59D10DAF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F865E-23C8-4D08-B7EF-365E4C13059A}">
  <sheetPr codeName="Hoja69">
    <tabColor rgb="FFFFC000"/>
    <pageSetUpPr fitToPage="1"/>
  </sheetPr>
  <dimension ref="A1:U108"/>
  <sheetViews>
    <sheetView showGridLines="0" topLeftCell="A35" zoomScale="80" zoomScaleNormal="80" workbookViewId="0">
      <selection activeCell="H44" sqref="H44:J4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9" width="14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9" width="11.42578125" style="199"/>
    <col min="20" max="20" width="17" style="199" bestFit="1" customWidth="1"/>
    <col min="21" max="21" width="13.7109375" style="199" bestFit="1" customWidth="1"/>
    <col min="22" max="16384" width="11.42578125" style="199"/>
  </cols>
  <sheetData>
    <row r="1" spans="1:21" x14ac:dyDescent="0.2">
      <c r="L1" s="71"/>
      <c r="M1" s="371"/>
    </row>
    <row r="2" spans="1:21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  <c r="Q2" s="200"/>
      <c r="R2" s="200"/>
      <c r="S2" s="200"/>
    </row>
    <row r="3" spans="1:21" ht="21.95" customHeight="1" x14ac:dyDescent="0.2">
      <c r="B3" s="514" t="s">
        <v>66</v>
      </c>
      <c r="C3" s="515"/>
      <c r="D3" s="515"/>
      <c r="E3" s="515"/>
      <c r="F3" s="515"/>
      <c r="G3" s="515"/>
      <c r="H3" s="515"/>
      <c r="I3" s="515"/>
      <c r="J3" s="516"/>
      <c r="K3" s="376"/>
      <c r="O3" s="76" t="s">
        <v>135</v>
      </c>
      <c r="P3" s="325">
        <v>102305</v>
      </c>
      <c r="Q3" s="326"/>
      <c r="R3" s="64"/>
      <c r="S3" s="63"/>
    </row>
    <row r="4" spans="1:21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76" t="s">
        <v>136</v>
      </c>
      <c r="P4" s="325">
        <v>10230503</v>
      </c>
      <c r="Q4" s="200"/>
      <c r="R4" s="64"/>
      <c r="S4" s="63"/>
    </row>
    <row r="5" spans="1:21" ht="15.75" customHeight="1" x14ac:dyDescent="0.35">
      <c r="B5" s="520" t="s">
        <v>318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21" ht="6" customHeight="1" x14ac:dyDescent="0.2"/>
    <row r="7" spans="1:21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280" t="s">
        <v>319</v>
      </c>
      <c r="Q7" s="280" t="s">
        <v>320</v>
      </c>
      <c r="R7" s="299" t="s">
        <v>139</v>
      </c>
      <c r="S7" s="299" t="s">
        <v>140</v>
      </c>
      <c r="T7" s="300" t="s">
        <v>141</v>
      </c>
      <c r="U7" s="299" t="s">
        <v>142</v>
      </c>
    </row>
    <row r="8" spans="1:21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VLOOKUP(C8,$A$83:$B$102,2,FALSE)</f>
        <v>2.76</v>
      </c>
      <c r="E8" s="205">
        <f>IFERROR(VLOOKUP(A8,'Control-UTE Febrero 2022'!$K$7:$P$22,3,FALSE),0)</f>
        <v>300</v>
      </c>
      <c r="F8" s="205">
        <f>IFERROR(VLOOKUP(A8,'Control-UTE Febrero 2022'!$K$7:$P$22,2,FALSE),0)</f>
        <v>300</v>
      </c>
      <c r="G8" s="205">
        <f>IFERROR(VLOOKUP(A8,'Control-UTE Febrero 2022'!$K$7:$P$22,5,FALSE),0)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1955.9999999999998</v>
      </c>
      <c r="M8" s="290"/>
      <c r="O8" s="142" t="s">
        <v>224</v>
      </c>
      <c r="P8" s="299">
        <f>E8</f>
        <v>300</v>
      </c>
      <c r="Q8" s="299">
        <f>G8</f>
        <v>0</v>
      </c>
      <c r="R8" s="299" t="s">
        <v>236</v>
      </c>
      <c r="S8" s="299">
        <v>2005</v>
      </c>
      <c r="T8" s="299" t="s">
        <v>237</v>
      </c>
      <c r="U8" s="299" t="s">
        <v>145</v>
      </c>
    </row>
    <row r="9" spans="1:21" s="200" customFormat="1" ht="24.95" customHeight="1" x14ac:dyDescent="0.2">
      <c r="A9" s="294" t="s">
        <v>30</v>
      </c>
      <c r="B9" s="205">
        <v>2</v>
      </c>
      <c r="C9" s="205" t="s">
        <v>47</v>
      </c>
      <c r="D9" s="256">
        <f t="shared" ref="D9:D33" si="0">VLOOKUP(C9,$A$83:$B$113,2,FALSE)</f>
        <v>2</v>
      </c>
      <c r="E9" s="205">
        <f>IFERROR(VLOOKUP(A9,'Control-UTE Febrero 2022'!$K$7:$P$22,3,FALSE),0)</f>
        <v>0</v>
      </c>
      <c r="F9" s="205">
        <f>IFERROR(VLOOKUP(A9,'Control-UTE Febrero 2022'!$K$7:$P$22,2,FALSE),0)</f>
        <v>0</v>
      </c>
      <c r="G9" s="205">
        <f>IFERROR(VLOOKUP(A9,'Control-UTE Febrero 2022'!$K$7:$P$22,5,FALSE),0)</f>
        <v>0</v>
      </c>
      <c r="H9" s="205">
        <f t="shared" ref="H9:H33" si="1">E9+F9+G9</f>
        <v>0</v>
      </c>
      <c r="I9" s="205" t="s">
        <v>12</v>
      </c>
      <c r="J9" s="346">
        <f t="shared" ref="J9:J33" si="2">D9*H9</f>
        <v>0</v>
      </c>
      <c r="K9" s="333">
        <f t="shared" ref="K9:K33" si="3">J9+F9</f>
        <v>0</v>
      </c>
      <c r="L9" s="63"/>
      <c r="M9" s="63"/>
      <c r="O9" s="301" t="s">
        <v>286</v>
      </c>
      <c r="P9" s="299">
        <f t="shared" ref="P9:P17" si="4">E9</f>
        <v>0</v>
      </c>
      <c r="Q9" s="299"/>
      <c r="R9" s="299" t="s">
        <v>143</v>
      </c>
      <c r="S9" s="299">
        <v>2005</v>
      </c>
      <c r="T9" s="299" t="s">
        <v>237</v>
      </c>
      <c r="U9" s="299" t="s">
        <v>145</v>
      </c>
    </row>
    <row r="10" spans="1:21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Febrero 2022'!$K$7:$P$22,3,FALSE),0)</f>
        <v>150</v>
      </c>
      <c r="F10" s="205">
        <f>IFERROR(VLOOKUP(A10,'Control-UTE Febrero 2022'!$K$7:$P$22,2,FALSE),0)</f>
        <v>150</v>
      </c>
      <c r="G10" s="205">
        <f>IFERROR(VLOOKUP(A10,'Control-UTE Febrero 2022'!$K$7:$P$22,5,FALSE),0)</f>
        <v>0</v>
      </c>
      <c r="H10" s="205">
        <f t="shared" si="1"/>
        <v>300</v>
      </c>
      <c r="I10" s="205" t="s">
        <v>12</v>
      </c>
      <c r="J10" s="346">
        <f t="shared" si="2"/>
        <v>969</v>
      </c>
      <c r="K10" s="377">
        <f t="shared" si="3"/>
        <v>1119</v>
      </c>
      <c r="L10" s="63"/>
      <c r="M10" s="63"/>
      <c r="N10"/>
      <c r="O10" s="237" t="s">
        <v>225</v>
      </c>
      <c r="P10" s="299">
        <f t="shared" si="4"/>
        <v>150</v>
      </c>
      <c r="Q10" s="299">
        <f t="shared" ref="Q10:Q13" si="5">G10</f>
        <v>0</v>
      </c>
      <c r="R10" s="299" t="s">
        <v>236</v>
      </c>
      <c r="S10" s="299">
        <v>2005</v>
      </c>
      <c r="T10" s="299" t="s">
        <v>237</v>
      </c>
      <c r="U10" s="299" t="s">
        <v>145</v>
      </c>
    </row>
    <row r="11" spans="1:21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Febrero 2022'!$K$7:$P$22,3,FALSE),0)</f>
        <v>0</v>
      </c>
      <c r="F11" s="205">
        <f>IFERROR(VLOOKUP(A11,'Control-UTE Febrero 2022'!$K$7:$P$22,2,FALSE),0)</f>
        <v>920</v>
      </c>
      <c r="G11" s="205">
        <f>IFERROR(VLOOKUP(A11,'Control-UTE Febrero 2022'!$K$7:$P$22,5,FALSE),0)</f>
        <v>0</v>
      </c>
      <c r="H11" s="205">
        <f t="shared" si="1"/>
        <v>920</v>
      </c>
      <c r="I11" s="205" t="s">
        <v>12</v>
      </c>
      <c r="J11" s="346">
        <f t="shared" si="2"/>
        <v>1692.8000000000002</v>
      </c>
      <c r="K11" s="377">
        <f t="shared" si="3"/>
        <v>2612.8000000000002</v>
      </c>
      <c r="L11" s="63"/>
      <c r="M11" s="63"/>
      <c r="N11"/>
      <c r="O11" s="237" t="s">
        <v>226</v>
      </c>
      <c r="P11" s="299">
        <f t="shared" si="4"/>
        <v>0</v>
      </c>
      <c r="Q11" s="299">
        <f t="shared" si="5"/>
        <v>0</v>
      </c>
      <c r="R11" s="299" t="s">
        <v>236</v>
      </c>
      <c r="S11" s="299">
        <v>2005</v>
      </c>
      <c r="T11" s="299" t="s">
        <v>237</v>
      </c>
      <c r="U11" s="299" t="s">
        <v>145</v>
      </c>
    </row>
    <row r="12" spans="1:21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Febrero 2022'!$K$7:$P$22,3,FALSE),0)</f>
        <v>25</v>
      </c>
      <c r="F12" s="205">
        <f>IFERROR(VLOOKUP(A12,'Control-UTE Febrero 2022'!$K$7:$P$22,2,FALSE),0)</f>
        <v>990</v>
      </c>
      <c r="G12" s="205">
        <f>IFERROR(VLOOKUP(A12,'Control-UTE Febrero 2022'!$K$7:$P$22,5,FALSE),0)</f>
        <v>25</v>
      </c>
      <c r="H12" s="205">
        <f t="shared" si="1"/>
        <v>1040</v>
      </c>
      <c r="I12" s="205" t="s">
        <v>12</v>
      </c>
      <c r="J12" s="346">
        <f t="shared" si="2"/>
        <v>3307.2000000000003</v>
      </c>
      <c r="K12" s="377">
        <f t="shared" si="3"/>
        <v>4297.2000000000007</v>
      </c>
      <c r="L12" s="63"/>
      <c r="M12" s="63"/>
      <c r="N12"/>
      <c r="O12" s="237" t="s">
        <v>227</v>
      </c>
      <c r="P12" s="299">
        <f t="shared" si="4"/>
        <v>25</v>
      </c>
      <c r="Q12" s="299">
        <f t="shared" si="5"/>
        <v>25</v>
      </c>
      <c r="R12" s="299" t="s">
        <v>236</v>
      </c>
      <c r="S12" s="299">
        <v>2005</v>
      </c>
      <c r="T12" s="299" t="s">
        <v>237</v>
      </c>
      <c r="U12" s="299" t="s">
        <v>145</v>
      </c>
    </row>
    <row r="13" spans="1:21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Febrero 2022'!$K$7:$P$22,3,FALSE),0)</f>
        <v>0</v>
      </c>
      <c r="F13" s="205">
        <f>IFERROR(VLOOKUP(A13,'Control-UTE Febrero 2022'!$K$7:$P$22,2,FALSE),0)</f>
        <v>0</v>
      </c>
      <c r="G13" s="205">
        <f>IFERROR(VLOOKUP(A13,'Control-UTE Febrero 2022'!$K$7:$P$22,5,FALSE),0)</f>
        <v>3000</v>
      </c>
      <c r="H13" s="205">
        <f t="shared" si="1"/>
        <v>3000</v>
      </c>
      <c r="I13" s="205" t="s">
        <v>12</v>
      </c>
      <c r="J13" s="346">
        <f t="shared" si="2"/>
        <v>7140</v>
      </c>
      <c r="K13" s="377">
        <f t="shared" si="3"/>
        <v>7140</v>
      </c>
      <c r="L13" s="63"/>
      <c r="M13" s="63"/>
      <c r="N13"/>
      <c r="O13" s="237" t="s">
        <v>228</v>
      </c>
      <c r="P13" s="299">
        <f t="shared" si="4"/>
        <v>0</v>
      </c>
      <c r="Q13" s="299">
        <f t="shared" si="5"/>
        <v>3000</v>
      </c>
      <c r="R13" s="299" t="s">
        <v>236</v>
      </c>
      <c r="S13" s="299">
        <v>2005</v>
      </c>
      <c r="T13" s="299" t="s">
        <v>237</v>
      </c>
      <c r="U13" s="299" t="s">
        <v>145</v>
      </c>
    </row>
    <row r="14" spans="1:21" s="200" customFormat="1" ht="24.95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Febrero 2022'!$K$7:$P$22,3,FALSE),0)</f>
        <v>0</v>
      </c>
      <c r="F14" s="205">
        <f>IFERROR(VLOOKUP(A14,'Control-UTE Febrero 2022'!$K$7:$P$22,2,FALSE),0)</f>
        <v>0</v>
      </c>
      <c r="G14" s="205">
        <f>IFERROR(VLOOKUP(A14,'Control-UTE Febrero 2022'!$K$7:$P$22,5,FALSE),0)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>
        <f t="shared" si="3"/>
        <v>0</v>
      </c>
      <c r="L14" s="63"/>
      <c r="M14" s="63"/>
      <c r="N14"/>
      <c r="O14" s="237" t="s">
        <v>285</v>
      </c>
      <c r="P14" s="299">
        <f t="shared" si="4"/>
        <v>0</v>
      </c>
      <c r="Q14" s="299"/>
      <c r="R14" s="299" t="s">
        <v>236</v>
      </c>
      <c r="S14" s="299">
        <v>2005</v>
      </c>
      <c r="T14" s="299" t="s">
        <v>237</v>
      </c>
      <c r="U14" s="299" t="s">
        <v>145</v>
      </c>
    </row>
    <row r="15" spans="1:21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Febrero 2022'!$K$7:$P$22,3,FALSE),0)</f>
        <v>0</v>
      </c>
      <c r="F15" s="205">
        <f>IFERROR(VLOOKUP(A15,'Control-UTE Febrero 2022'!$K$7:$P$22,2,FALSE),0)</f>
        <v>2550</v>
      </c>
      <c r="G15" s="205">
        <f>IFERROR(VLOOKUP(A15,'Control-UTE Febrero 2022'!$K$7:$P$22,5,FALSE),0)</f>
        <v>0</v>
      </c>
      <c r="H15" s="205">
        <f t="shared" si="1"/>
        <v>2550</v>
      </c>
      <c r="I15" s="347" t="s">
        <v>12</v>
      </c>
      <c r="J15" s="346">
        <f t="shared" si="2"/>
        <v>15249.000000000002</v>
      </c>
      <c r="K15" s="377">
        <f t="shared" si="3"/>
        <v>17799</v>
      </c>
      <c r="L15" s="63"/>
      <c r="M15" s="63"/>
      <c r="N15"/>
      <c r="O15" s="237" t="s">
        <v>229</v>
      </c>
      <c r="P15" s="299">
        <f t="shared" si="4"/>
        <v>0</v>
      </c>
      <c r="Q15" s="299">
        <f t="shared" ref="Q15:Q17" si="6">G15</f>
        <v>0</v>
      </c>
      <c r="R15" s="299" t="s">
        <v>236</v>
      </c>
      <c r="S15" s="299">
        <v>2005</v>
      </c>
      <c r="T15" s="299" t="s">
        <v>237</v>
      </c>
      <c r="U15" s="299" t="s">
        <v>145</v>
      </c>
    </row>
    <row r="16" spans="1:21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Febrero 2022'!$K$7:$P$22,3,FALSE),0)</f>
        <v>0</v>
      </c>
      <c r="F16" s="205">
        <f>IFERROR(VLOOKUP(A16,'Control-UTE Febrero 2022'!$K$7:$P$22,2,FALSE),0)</f>
        <v>715</v>
      </c>
      <c r="G16" s="205">
        <f>IFERROR(VLOOKUP(A16,'Control-UTE Febrero 2022'!$K$7:$P$22,5,FALSE),0)</f>
        <v>0</v>
      </c>
      <c r="H16" s="205">
        <f t="shared" si="1"/>
        <v>715</v>
      </c>
      <c r="I16" s="347" t="s">
        <v>12</v>
      </c>
      <c r="J16" s="346">
        <f t="shared" si="2"/>
        <v>3953.9500000000003</v>
      </c>
      <c r="K16" s="377">
        <f t="shared" si="3"/>
        <v>4668.9500000000007</v>
      </c>
      <c r="O16" s="199" t="s">
        <v>234</v>
      </c>
      <c r="P16" s="299">
        <f t="shared" si="4"/>
        <v>0</v>
      </c>
      <c r="Q16" s="299">
        <f t="shared" si="6"/>
        <v>0</v>
      </c>
      <c r="R16" s="299" t="s">
        <v>236</v>
      </c>
      <c r="S16" s="299">
        <v>2005</v>
      </c>
      <c r="T16" s="299" t="s">
        <v>237</v>
      </c>
      <c r="U16" s="299" t="s">
        <v>145</v>
      </c>
    </row>
    <row r="17" spans="1:21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Febrero 2022'!$K$7:$P$22,3,FALSE),0)</f>
        <v>0</v>
      </c>
      <c r="F17" s="205">
        <f>IFERROR(VLOOKUP(A17,'Control-UTE Febrero 2022'!$K$7:$P$22,2,FALSE),0)</f>
        <v>600</v>
      </c>
      <c r="G17" s="205">
        <f>IFERROR(VLOOKUP(A17,'Control-UTE Febrero 2022'!$K$7:$P$22,5,FALSE),0)</f>
        <v>0</v>
      </c>
      <c r="H17" s="205">
        <f t="shared" si="1"/>
        <v>600</v>
      </c>
      <c r="I17" s="347" t="s">
        <v>12</v>
      </c>
      <c r="J17" s="346">
        <f t="shared" si="2"/>
        <v>2934</v>
      </c>
      <c r="K17" s="377">
        <f t="shared" si="3"/>
        <v>3534</v>
      </c>
      <c r="O17" s="199" t="s">
        <v>269</v>
      </c>
      <c r="P17" s="299">
        <f t="shared" si="4"/>
        <v>0</v>
      </c>
      <c r="Q17" s="299">
        <f t="shared" si="6"/>
        <v>0</v>
      </c>
      <c r="R17" s="299" t="s">
        <v>236</v>
      </c>
      <c r="S17" s="299">
        <v>2005</v>
      </c>
      <c r="T17" s="299" t="s">
        <v>237</v>
      </c>
      <c r="U17" s="299" t="s">
        <v>145</v>
      </c>
    </row>
    <row r="18" spans="1:21" s="200" customFormat="1" ht="24.95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Febrero 2022'!$K$7:$P$22,3,FALSE),0)</f>
        <v>0</v>
      </c>
      <c r="F18" s="205">
        <f>IFERROR(VLOOKUP(A18,'Control-UTE Febrero 2022'!$K$7:$P$22,2,FALSE),0)</f>
        <v>0</v>
      </c>
      <c r="G18" s="205">
        <f>IFERROR(VLOOKUP(A18,'Control-UTE Febrero 2022'!$K$7:$P$22,5,FALSE),0)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>
        <f t="shared" si="3"/>
        <v>0</v>
      </c>
      <c r="L18" s="63"/>
      <c r="M18" s="63"/>
      <c r="N18"/>
      <c r="O18" s="142" t="s">
        <v>246</v>
      </c>
      <c r="P18" s="299">
        <f>E18/200</f>
        <v>0</v>
      </c>
      <c r="Q18" s="299"/>
      <c r="R18" s="299" t="s">
        <v>236</v>
      </c>
      <c r="S18" s="299">
        <v>2005</v>
      </c>
      <c r="T18" s="299" t="s">
        <v>237</v>
      </c>
      <c r="U18" s="299" t="s">
        <v>145</v>
      </c>
    </row>
    <row r="19" spans="1:21" s="200" customFormat="1" ht="24.95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Febrero 2022'!$K$7:$P$22,3,FALSE),0)</f>
        <v>0</v>
      </c>
      <c r="F19" s="205">
        <f>IFERROR(VLOOKUP(A19,'Control-UTE Febrero 2022'!$K$7:$P$22,2,FALSE),0)</f>
        <v>0</v>
      </c>
      <c r="G19" s="205">
        <f>IFERROR(VLOOKUP(A19,'Control-UTE Febrero 2022'!$K$7:$P$22,5,FALSE),0)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>
        <f t="shared" si="3"/>
        <v>0</v>
      </c>
      <c r="L19" s="63"/>
      <c r="M19" s="63"/>
      <c r="N19"/>
      <c r="O19" s="142" t="s">
        <v>284</v>
      </c>
      <c r="P19" s="299">
        <f t="shared" ref="P19:P33" si="7">E19</f>
        <v>0</v>
      </c>
      <c r="Q19" s="299"/>
      <c r="R19" s="299" t="s">
        <v>236</v>
      </c>
      <c r="S19" s="299">
        <v>2005</v>
      </c>
      <c r="T19" s="299" t="s">
        <v>237</v>
      </c>
      <c r="U19" s="299" t="s">
        <v>145</v>
      </c>
    </row>
    <row r="20" spans="1:21" s="200" customFormat="1" ht="24.95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Febrero 2022'!$K$7:$P$22,3,FALSE),0)</f>
        <v>0</v>
      </c>
      <c r="F20" s="205">
        <f>IFERROR(VLOOKUP(A20,'Control-UTE Febrero 2022'!$K$7:$P$22,2,FALSE),0)</f>
        <v>0</v>
      </c>
      <c r="G20" s="205">
        <f>IFERROR(VLOOKUP(A20,'Control-UTE Febrero 2022'!$K$7:$P$22,5,FALSE),0)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>
        <f t="shared" si="3"/>
        <v>0</v>
      </c>
      <c r="O20" s="237" t="s">
        <v>283</v>
      </c>
      <c r="P20" s="299">
        <f>E20</f>
        <v>0</v>
      </c>
      <c r="Q20" s="237"/>
      <c r="R20" s="299" t="s">
        <v>236</v>
      </c>
      <c r="S20" s="299">
        <v>2005</v>
      </c>
      <c r="T20" s="299" t="s">
        <v>237</v>
      </c>
      <c r="U20" s="299" t="s">
        <v>145</v>
      </c>
    </row>
    <row r="21" spans="1:21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Febrero 2022'!$K$7:$P$22,3,FALSE),0)</f>
        <v>0</v>
      </c>
      <c r="F21" s="205">
        <f>IFERROR(VLOOKUP(A21,'Control-UTE Febrero 2022'!$K$7:$P$22,2,FALSE),0)</f>
        <v>360</v>
      </c>
      <c r="G21" s="205">
        <f>IFERROR(VLOOKUP(A21,'Control-UTE Febrero 2022'!$K$7:$P$22,5,FALSE),0)</f>
        <v>0</v>
      </c>
      <c r="H21" s="205">
        <f t="shared" si="1"/>
        <v>360</v>
      </c>
      <c r="I21" s="347" t="s">
        <v>12</v>
      </c>
      <c r="J21" s="346">
        <f t="shared" si="2"/>
        <v>2253.6</v>
      </c>
      <c r="K21" s="377">
        <f t="shared" si="3"/>
        <v>2613.6</v>
      </c>
      <c r="O21" s="199" t="s">
        <v>235</v>
      </c>
      <c r="P21" s="299">
        <f t="shared" ref="P21:P24" si="8">E21</f>
        <v>0</v>
      </c>
      <c r="Q21" s="299">
        <f t="shared" ref="Q21:Q24" si="9">G21</f>
        <v>0</v>
      </c>
      <c r="R21" s="299" t="s">
        <v>236</v>
      </c>
      <c r="S21" s="299">
        <v>2005</v>
      </c>
      <c r="T21" s="299" t="s">
        <v>237</v>
      </c>
      <c r="U21" s="299" t="s">
        <v>145</v>
      </c>
    </row>
    <row r="22" spans="1:21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Febrero 2022'!$K$7:$P$22,3,FALSE),0)</f>
        <v>0</v>
      </c>
      <c r="F22" s="205">
        <f>IFERROR(VLOOKUP(A22,'Control-UTE Febrero 2022'!$K$7:$P$22,2,FALSE),0)</f>
        <v>1775</v>
      </c>
      <c r="G22" s="205">
        <f>IFERROR(VLOOKUP(A22,'Control-UTE Febrero 2022'!$K$7:$P$22,5,FALSE),0)</f>
        <v>0</v>
      </c>
      <c r="H22" s="205">
        <f t="shared" si="1"/>
        <v>1775</v>
      </c>
      <c r="I22" s="347" t="s">
        <v>12</v>
      </c>
      <c r="J22" s="346">
        <f t="shared" si="2"/>
        <v>3816.25</v>
      </c>
      <c r="K22" s="377">
        <f t="shared" si="3"/>
        <v>5591.25</v>
      </c>
      <c r="L22" s="63"/>
      <c r="M22" s="63"/>
      <c r="N22"/>
      <c r="O22" s="237" t="s">
        <v>230</v>
      </c>
      <c r="P22" s="299">
        <f t="shared" si="8"/>
        <v>0</v>
      </c>
      <c r="Q22" s="299">
        <f t="shared" si="9"/>
        <v>0</v>
      </c>
      <c r="R22" s="299" t="s">
        <v>236</v>
      </c>
      <c r="S22" s="299">
        <v>2005</v>
      </c>
      <c r="T22" s="299" t="s">
        <v>237</v>
      </c>
      <c r="U22" s="299" t="s">
        <v>145</v>
      </c>
    </row>
    <row r="23" spans="1:21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Febrero 2022'!$K$7:$P$22,3,FALSE),0)</f>
        <v>0</v>
      </c>
      <c r="F23" s="205">
        <f>IFERROR(VLOOKUP(A23,'Control-UTE Febrero 2022'!$K$7:$P$22,2,FALSE),0)</f>
        <v>120</v>
      </c>
      <c r="G23" s="205">
        <f>IFERROR(VLOOKUP(A23,'Control-UTE Febrero 2022'!$K$7:$P$22,5,FALSE),0)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>
        <f t="shared" si="3"/>
        <v>409.20000000000005</v>
      </c>
      <c r="L23" s="63"/>
      <c r="M23" s="63"/>
      <c r="N23"/>
      <c r="O23" s="237" t="s">
        <v>231</v>
      </c>
      <c r="P23" s="299">
        <f t="shared" si="8"/>
        <v>0</v>
      </c>
      <c r="Q23" s="299">
        <f t="shared" si="9"/>
        <v>0</v>
      </c>
      <c r="R23" s="299" t="s">
        <v>236</v>
      </c>
      <c r="S23" s="299">
        <v>2005</v>
      </c>
      <c r="T23" s="299" t="s">
        <v>237</v>
      </c>
      <c r="U23" s="299" t="s">
        <v>145</v>
      </c>
    </row>
    <row r="24" spans="1:21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Febrero 2022'!$K$7:$P$22,3,FALSE),0)</f>
        <v>0</v>
      </c>
      <c r="F24" s="205">
        <f>IFERROR(VLOOKUP(A24,'Control-UTE Febrero 2022'!$K$7:$P$22,2,FALSE),0)</f>
        <v>360</v>
      </c>
      <c r="G24" s="205">
        <f>IFERROR(VLOOKUP(A24,'Control-UTE Febrero 2022'!$K$7:$P$22,5,FALSE),0)</f>
        <v>0</v>
      </c>
      <c r="H24" s="205">
        <f t="shared" si="1"/>
        <v>360</v>
      </c>
      <c r="I24" s="347" t="s">
        <v>12</v>
      </c>
      <c r="J24" s="346">
        <f t="shared" si="2"/>
        <v>1018.8000000000001</v>
      </c>
      <c r="K24" s="377">
        <f t="shared" si="3"/>
        <v>1378.8000000000002</v>
      </c>
      <c r="L24" s="63"/>
      <c r="M24" s="332"/>
      <c r="N24"/>
      <c r="O24" s="237" t="s">
        <v>232</v>
      </c>
      <c r="P24" s="299">
        <f t="shared" si="8"/>
        <v>0</v>
      </c>
      <c r="Q24" s="299">
        <f t="shared" si="9"/>
        <v>0</v>
      </c>
      <c r="R24" s="299" t="s">
        <v>236</v>
      </c>
      <c r="S24" s="299">
        <v>2005</v>
      </c>
      <c r="T24" s="299" t="s">
        <v>237</v>
      </c>
      <c r="U24" s="299" t="s">
        <v>145</v>
      </c>
    </row>
    <row r="25" spans="1:21" s="200" customFormat="1" ht="24.95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Febrero 2022'!$K$7:$P$22,3,FALSE),0)</f>
        <v>0</v>
      </c>
      <c r="F25" s="205">
        <f>IFERROR(VLOOKUP(A25,'Control-UTE Febrero 2022'!$K$7:$P$22,2,FALSE),0)</f>
        <v>0</v>
      </c>
      <c r="G25" s="205">
        <f>IFERROR(VLOOKUP(A25,'Control-UTE Febrero 2022'!$K$7:$P$22,5,FALSE),0)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>
        <f t="shared" si="3"/>
        <v>0</v>
      </c>
      <c r="L25" s="63"/>
      <c r="M25" s="63"/>
      <c r="N25"/>
      <c r="O25" s="301" t="s">
        <v>232</v>
      </c>
      <c r="P25" s="299">
        <f t="shared" si="7"/>
        <v>0</v>
      </c>
      <c r="Q25" s="237"/>
      <c r="R25" s="299" t="s">
        <v>236</v>
      </c>
      <c r="S25" s="299">
        <v>2005</v>
      </c>
      <c r="T25" s="299" t="s">
        <v>237</v>
      </c>
      <c r="U25" s="299" t="s">
        <v>145</v>
      </c>
    </row>
    <row r="26" spans="1:21" s="200" customFormat="1" ht="24.95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Febrero 2022'!$K$7:$P$22,3,FALSE),0)</f>
        <v>0</v>
      </c>
      <c r="F26" s="205">
        <f>IFERROR(VLOOKUP(A26,'Control-UTE Febrero 2022'!$K$7:$P$22,2,FALSE),0)</f>
        <v>0</v>
      </c>
      <c r="G26" s="205">
        <f>IFERROR(VLOOKUP(A26,'Control-UTE Febrero 2022'!$K$7:$P$22,5,FALSE),0)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>
        <f t="shared" si="3"/>
        <v>0</v>
      </c>
      <c r="L26" s="63"/>
      <c r="M26" s="63"/>
      <c r="N26"/>
      <c r="O26" s="142" t="s">
        <v>282</v>
      </c>
      <c r="P26" s="299">
        <f t="shared" si="7"/>
        <v>0</v>
      </c>
      <c r="Q26" s="237"/>
      <c r="R26" s="299" t="s">
        <v>236</v>
      </c>
      <c r="S26" s="299">
        <v>2005</v>
      </c>
      <c r="T26" s="299" t="s">
        <v>237</v>
      </c>
      <c r="U26" s="299" t="s">
        <v>145</v>
      </c>
    </row>
    <row r="27" spans="1:21" s="200" customFormat="1" ht="24.95" customHeight="1" x14ac:dyDescent="0.2">
      <c r="A27" s="294" t="s">
        <v>41</v>
      </c>
      <c r="B27" s="205">
        <v>20</v>
      </c>
      <c r="C27" s="205" t="s">
        <v>59</v>
      </c>
      <c r="D27" s="256">
        <f t="shared" si="0"/>
        <v>2.15</v>
      </c>
      <c r="E27" s="205">
        <f>IFERROR(VLOOKUP(A27,'Control-UTE Febrero 2022'!$K$7:$P$22,3,FALSE),0)</f>
        <v>0</v>
      </c>
      <c r="F27" s="205">
        <f>IFERROR(VLOOKUP(A27,'Control-UTE Febrero 2022'!$K$7:$P$22,2,FALSE),0)</f>
        <v>0</v>
      </c>
      <c r="G27" s="205">
        <f>IFERROR(VLOOKUP(A27,'Control-UTE Febrero 2022'!$K$7:$P$22,5,FALSE),0)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>
        <f t="shared" si="3"/>
        <v>0</v>
      </c>
      <c r="L27" s="63"/>
      <c r="M27" s="63"/>
      <c r="N27"/>
      <c r="O27" s="301" t="s">
        <v>239</v>
      </c>
      <c r="P27" s="299">
        <f>E27</f>
        <v>0</v>
      </c>
      <c r="Q27" s="299">
        <f>G27</f>
        <v>0</v>
      </c>
      <c r="R27" s="299" t="s">
        <v>236</v>
      </c>
      <c r="S27" s="299">
        <v>2005</v>
      </c>
      <c r="T27" s="299" t="s">
        <v>237</v>
      </c>
      <c r="U27" s="299" t="s">
        <v>145</v>
      </c>
    </row>
    <row r="28" spans="1:21" s="200" customFormat="1" ht="24.95" customHeight="1" x14ac:dyDescent="0.2">
      <c r="A28" s="294" t="s">
        <v>248</v>
      </c>
      <c r="B28" s="205">
        <v>21</v>
      </c>
      <c r="C28" s="205" t="s">
        <v>248</v>
      </c>
      <c r="D28" s="256">
        <f t="shared" si="0"/>
        <v>2850</v>
      </c>
      <c r="E28" s="205">
        <f>IFERROR(VLOOKUP(A28,'Control-UTE Febrero 2022'!$K$7:$P$22,3,FALSE),0)</f>
        <v>0</v>
      </c>
      <c r="F28" s="205">
        <f>IFERROR(VLOOKUP(A28,'Control-UTE Febrero 2022'!$K$7:$P$22,2,FALSE),0)</f>
        <v>0</v>
      </c>
      <c r="G28" s="205">
        <f>IFERROR(VLOOKUP(A28,'Control-UTE Febrero 2022'!$K$7:$P$22,5,FALSE),0)</f>
        <v>0</v>
      </c>
      <c r="H28" s="205">
        <f t="shared" si="1"/>
        <v>0</v>
      </c>
      <c r="I28" s="347" t="s">
        <v>155</v>
      </c>
      <c r="J28" s="346">
        <f t="shared" si="2"/>
        <v>0</v>
      </c>
      <c r="K28" s="333">
        <f t="shared" si="3"/>
        <v>0</v>
      </c>
      <c r="O28" s="199" t="s">
        <v>248</v>
      </c>
      <c r="P28" s="299">
        <f>E28</f>
        <v>0</v>
      </c>
      <c r="Q28" s="324"/>
      <c r="R28" s="299" t="s">
        <v>236</v>
      </c>
      <c r="S28" s="299">
        <v>2005</v>
      </c>
      <c r="T28" s="299" t="s">
        <v>237</v>
      </c>
      <c r="U28" s="299" t="s">
        <v>145</v>
      </c>
    </row>
    <row r="29" spans="1:21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0"/>
        <v>4.3899999999999997</v>
      </c>
      <c r="E29" s="205">
        <f>IFERROR(VLOOKUP(A29,'Control-UTE Febrero 2022'!$K$7:$P$22,3,FALSE),0)</f>
        <v>0</v>
      </c>
      <c r="F29" s="205">
        <f>IFERROR(VLOOKUP(A29,'Control-UTE Febrero 2022'!$K$7:$P$22,2,FALSE),0)</f>
        <v>510</v>
      </c>
      <c r="G29" s="205">
        <f>IFERROR(VLOOKUP(A29,'Control-UTE Febrero 2022'!$K$7:$P$22,5,FALSE),0)</f>
        <v>0</v>
      </c>
      <c r="H29" s="205">
        <f t="shared" si="1"/>
        <v>510</v>
      </c>
      <c r="I29" s="347" t="s">
        <v>12</v>
      </c>
      <c r="J29" s="346">
        <f t="shared" si="2"/>
        <v>2238.8999999999996</v>
      </c>
      <c r="K29" s="377">
        <f t="shared" si="3"/>
        <v>2748.8999999999996</v>
      </c>
      <c r="L29" s="63"/>
      <c r="M29" s="63"/>
      <c r="N29"/>
      <c r="O29" s="237" t="s">
        <v>233</v>
      </c>
      <c r="P29" s="299">
        <f>E29</f>
        <v>0</v>
      </c>
      <c r="Q29" s="299">
        <f>G29</f>
        <v>0</v>
      </c>
      <c r="R29" s="299" t="s">
        <v>236</v>
      </c>
      <c r="S29" s="299">
        <v>2005</v>
      </c>
      <c r="T29" s="299" t="s">
        <v>237</v>
      </c>
      <c r="U29" s="299" t="s">
        <v>145</v>
      </c>
    </row>
    <row r="30" spans="1:21" s="200" customFormat="1" ht="24.95" customHeight="1" x14ac:dyDescent="0.2">
      <c r="A30" s="294" t="s">
        <v>43</v>
      </c>
      <c r="B30" s="205">
        <v>23</v>
      </c>
      <c r="C30" s="205" t="s">
        <v>61</v>
      </c>
      <c r="D30" s="256">
        <f t="shared" si="0"/>
        <v>3.9</v>
      </c>
      <c r="E30" s="205">
        <f>IFERROR(VLOOKUP(A30,'Control-UTE Febrero 2022'!$K$7:$P$22,3,FALSE),0)</f>
        <v>0</v>
      </c>
      <c r="F30" s="205">
        <f>IFERROR(VLOOKUP(A30,'Control-UTE Febrero 2022'!$K$7:$P$22,2,FALSE),0)</f>
        <v>0</v>
      </c>
      <c r="G30" s="205">
        <f>IFERROR(VLOOKUP(A30,'Control-UTE Febrero 2022'!$K$7:$P$22,5,FALSE),0)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>
        <f t="shared" si="3"/>
        <v>0</v>
      </c>
      <c r="L30" s="333"/>
      <c r="M30"/>
      <c r="N30"/>
      <c r="O30" s="237" t="s">
        <v>255</v>
      </c>
      <c r="P30" s="299">
        <f t="shared" si="7"/>
        <v>0</v>
      </c>
      <c r="Q30" s="237"/>
      <c r="R30" s="299" t="s">
        <v>236</v>
      </c>
      <c r="S30" s="299">
        <v>2005</v>
      </c>
      <c r="T30" s="299" t="s">
        <v>237</v>
      </c>
      <c r="U30" s="299" t="s">
        <v>145</v>
      </c>
    </row>
    <row r="31" spans="1:21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0"/>
        <v>4.45</v>
      </c>
      <c r="E31" s="205">
        <f>IFERROR(VLOOKUP(A31,'Control-UTE Febrero 2022'!$K$7:$P$22,3,FALSE),0)</f>
        <v>0</v>
      </c>
      <c r="F31" s="205">
        <f>IFERROR(VLOOKUP(A31,'Control-UTE Febrero 2022'!$K$7:$P$22,2,FALSE),0)</f>
        <v>0</v>
      </c>
      <c r="G31" s="205">
        <f>IFERROR(VLOOKUP(A31,'Control-UTE Febrero 2022'!$K$7:$P$22,5,FALSE),0)</f>
        <v>0</v>
      </c>
      <c r="H31" s="205">
        <f t="shared" si="1"/>
        <v>0</v>
      </c>
      <c r="I31" s="347" t="s">
        <v>12</v>
      </c>
      <c r="J31" s="346">
        <f t="shared" si="2"/>
        <v>0</v>
      </c>
      <c r="K31" s="333">
        <f t="shared" si="3"/>
        <v>0</v>
      </c>
      <c r="O31" s="199" t="s">
        <v>210</v>
      </c>
      <c r="P31" s="299">
        <f>E31/200</f>
        <v>0</v>
      </c>
      <c r="Q31" s="324"/>
      <c r="R31" s="299" t="s">
        <v>236</v>
      </c>
      <c r="S31" s="299">
        <v>2005</v>
      </c>
      <c r="T31" s="299" t="s">
        <v>237</v>
      </c>
      <c r="U31" s="299" t="s">
        <v>145</v>
      </c>
    </row>
    <row r="32" spans="1:21" s="200" customFormat="1" ht="24.95" customHeight="1" x14ac:dyDescent="0.2">
      <c r="A32" s="294" t="s">
        <v>44</v>
      </c>
      <c r="B32" s="205">
        <v>25</v>
      </c>
      <c r="C32" s="205" t="s">
        <v>62</v>
      </c>
      <c r="D32" s="256">
        <f t="shared" si="0"/>
        <v>1.18</v>
      </c>
      <c r="E32" s="205">
        <f>IFERROR(VLOOKUP(A32,'Control-UTE Febrero 2022'!$K$7:$P$22,3,FALSE),0)</f>
        <v>0</v>
      </c>
      <c r="F32" s="205">
        <f>IFERROR(VLOOKUP(A32,'Control-UTE Febrero 2022'!$K$7:$P$22,2,FALSE),0)</f>
        <v>0</v>
      </c>
      <c r="G32" s="205">
        <f>IFERROR(VLOOKUP(A32,'Control-UTE Febrero 2022'!$K$7:$P$22,5,FALSE),0)</f>
        <v>0</v>
      </c>
      <c r="H32" s="205">
        <f t="shared" si="1"/>
        <v>0</v>
      </c>
      <c r="I32" s="347" t="s">
        <v>12</v>
      </c>
      <c r="J32" s="346">
        <f t="shared" si="2"/>
        <v>0</v>
      </c>
      <c r="K32" s="333">
        <f t="shared" si="3"/>
        <v>0</v>
      </c>
      <c r="O32" s="237" t="s">
        <v>281</v>
      </c>
      <c r="P32" s="299">
        <f t="shared" si="7"/>
        <v>0</v>
      </c>
      <c r="Q32" s="237"/>
      <c r="R32" s="299" t="s">
        <v>236</v>
      </c>
      <c r="S32" s="299">
        <v>2005</v>
      </c>
      <c r="T32" s="299" t="s">
        <v>237</v>
      </c>
      <c r="U32" s="299" t="s">
        <v>145</v>
      </c>
    </row>
    <row r="33" spans="1:21" s="200" customFormat="1" ht="24.95" customHeight="1" x14ac:dyDescent="0.2">
      <c r="A33" s="294" t="s">
        <v>71</v>
      </c>
      <c r="B33" s="205">
        <v>26</v>
      </c>
      <c r="C33" s="317" t="s">
        <v>72</v>
      </c>
      <c r="D33" s="384">
        <f t="shared" si="0"/>
        <v>4.5</v>
      </c>
      <c r="E33" s="317">
        <f>IFERROR(VLOOKUP(A33,'Control-UTE Febrero 2022'!$K$7:$P$22,3,FALSE),0)</f>
        <v>0</v>
      </c>
      <c r="F33" s="317">
        <f>IFERROR(VLOOKUP(A33,'Control-UTE Febrero 2022'!$K$7:$P$22,2,FALSE),0)</f>
        <v>0</v>
      </c>
      <c r="G33" s="317">
        <f>IFERROR(VLOOKUP(A33,'Control-UTE Febrero 2022'!$K$7:$P$22,5,FALSE),0)</f>
        <v>0</v>
      </c>
      <c r="H33" s="317">
        <f t="shared" si="1"/>
        <v>0</v>
      </c>
      <c r="I33" s="347" t="s">
        <v>12</v>
      </c>
      <c r="J33" s="346">
        <f t="shared" si="2"/>
        <v>0</v>
      </c>
      <c r="K33" s="333">
        <f t="shared" si="3"/>
        <v>0</v>
      </c>
      <c r="O33" s="299" t="s">
        <v>275</v>
      </c>
      <c r="P33" s="299">
        <f t="shared" si="7"/>
        <v>0</v>
      </c>
      <c r="Q33" s="237"/>
      <c r="R33" s="299" t="s">
        <v>236</v>
      </c>
      <c r="S33" s="299">
        <v>2005</v>
      </c>
      <c r="T33" s="299" t="s">
        <v>237</v>
      </c>
      <c r="U33" s="299" t="s">
        <v>145</v>
      </c>
    </row>
    <row r="34" spans="1:21" ht="30" customHeight="1" x14ac:dyDescent="0.2">
      <c r="B34" s="202"/>
      <c r="C34" s="528" t="s">
        <v>11</v>
      </c>
      <c r="D34" s="528"/>
      <c r="E34" s="381">
        <f>SUM(E8:E33)</f>
        <v>475</v>
      </c>
      <c r="F34" s="381">
        <f t="shared" ref="F34:J34" si="10">SUM(F8:F33)</f>
        <v>9350</v>
      </c>
      <c r="G34" s="381">
        <f t="shared" si="10"/>
        <v>3025</v>
      </c>
      <c r="H34" s="381">
        <f t="shared" si="10"/>
        <v>12850</v>
      </c>
      <c r="I34" s="383" t="s">
        <v>12</v>
      </c>
      <c r="J34" s="81">
        <f t="shared" si="10"/>
        <v>46518.7</v>
      </c>
      <c r="K34" s="199"/>
      <c r="L34" s="60"/>
      <c r="M34" s="60"/>
      <c r="N34" s="321"/>
      <c r="P34" s="299"/>
      <c r="Q34" s="297"/>
      <c r="R34" s="297"/>
      <c r="S34" s="297"/>
      <c r="T34" s="297"/>
    </row>
    <row r="35" spans="1:21" ht="30" customHeight="1" x14ac:dyDescent="0.2">
      <c r="B35" s="202"/>
      <c r="C35" s="527"/>
      <c r="D35" s="527"/>
      <c r="E35" s="527"/>
      <c r="F35" s="527"/>
      <c r="H35" s="382"/>
      <c r="I35" s="81" t="s">
        <v>328</v>
      </c>
      <c r="J35" s="373" t="s">
        <v>327</v>
      </c>
      <c r="K35" s="377"/>
      <c r="M35" s="321"/>
      <c r="Q35" s="299" t="str">
        <f>I35</f>
        <v>TOTAL</v>
      </c>
      <c r="R35" s="297"/>
      <c r="S35" s="297"/>
      <c r="T35" s="297"/>
      <c r="U35" s="297"/>
    </row>
    <row r="36" spans="1:21" ht="30" customHeight="1" x14ac:dyDescent="0.2">
      <c r="B36" s="202"/>
      <c r="C36" s="529" t="s">
        <v>326</v>
      </c>
      <c r="D36" s="529"/>
      <c r="E36" s="529"/>
      <c r="F36" s="529"/>
      <c r="G36" s="529"/>
      <c r="H36" s="387">
        <f>I36/$I$36</f>
        <v>1</v>
      </c>
      <c r="I36" s="385">
        <f>J34</f>
        <v>46518.7</v>
      </c>
      <c r="J36" s="385">
        <f>I36*0.97</f>
        <v>45123.138999999996</v>
      </c>
      <c r="K36" s="377"/>
      <c r="M36" s="321"/>
      <c r="R36" s="297"/>
      <c r="S36" s="297"/>
      <c r="T36" s="297"/>
      <c r="U36" s="297"/>
    </row>
    <row r="37" spans="1:21" ht="30" customHeight="1" x14ac:dyDescent="0.2">
      <c r="B37" s="202"/>
      <c r="C37" s="530" t="s">
        <v>323</v>
      </c>
      <c r="D37" s="531"/>
      <c r="E37" s="531"/>
      <c r="F37" s="531"/>
      <c r="G37" s="532"/>
      <c r="H37" s="386">
        <f t="shared" ref="H37:H39" si="11">I37/$I$36</f>
        <v>2.9923450139406307E-2</v>
      </c>
      <c r="I37" s="346">
        <f>SUM(E8*$D$8+E9*$D$9+$D$10*E10+$D$11*E11+$D$12*E12+$D$13*E13+$D$14*E14+$D$15*E15+$D$16*E16+$D$17*E17+$D$18*E18+$D$19*E19+$D$20*E20+$D$21*E21+$D$22*E22+$D$23*E23+$D$24*E24+$D$25*E25+$D$26*E26+$D$27*E27+$D$28*E28+$D$29*E29+$D$30*E30+$D$31*E31+$D$32*E32+$D$33*E33)</f>
        <v>1392</v>
      </c>
      <c r="J37" s="81">
        <f>I37*0.97</f>
        <v>1350.24</v>
      </c>
      <c r="K37" s="333"/>
      <c r="L37" s="333"/>
      <c r="M37" s="333"/>
      <c r="R37" s="297"/>
      <c r="S37" s="297"/>
      <c r="T37" s="297"/>
      <c r="U37" s="297"/>
    </row>
    <row r="38" spans="1:21" ht="30" customHeight="1" x14ac:dyDescent="0.2">
      <c r="B38" s="202"/>
      <c r="C38" s="530" t="s">
        <v>324</v>
      </c>
      <c r="D38" s="531"/>
      <c r="E38" s="531"/>
      <c r="F38" s="531" t="e">
        <f>G38/G35</f>
        <v>#DIV/0!</v>
      </c>
      <c r="G38" s="532"/>
      <c r="H38" s="386">
        <f t="shared" si="11"/>
        <v>0.8148808973595566</v>
      </c>
      <c r="I38" s="346">
        <f>SUM(F8*$D$8+F9*$D$9+$D$10*F10+$D$11*F11+$D$12*F12+$D$13*F13+$D$14*F14+$D$15*F15+$D$16*F16+$D$17*F17+$D$18*F18+$D$19*F19+$D$20*F20+$D$21*F21+$D$22*F22+$D$23*F23+$D$24*F24+$D$25*F25+$D$26*F26+$D$27*F27+$D$28*F28+$D$29*F29+$D$30*F30+$D$31*F31+$D$32*F32+$D$33*F33)</f>
        <v>37907.200000000004</v>
      </c>
      <c r="J38" s="81">
        <f t="shared" ref="J38:J39" si="12">I38*0.97</f>
        <v>36769.984000000004</v>
      </c>
      <c r="K38" s="377"/>
      <c r="L38" s="321"/>
      <c r="M38" s="321"/>
      <c r="R38" s="297"/>
      <c r="S38" s="297"/>
      <c r="T38" s="297"/>
      <c r="U38" s="297"/>
    </row>
    <row r="39" spans="1:21" ht="30" customHeight="1" x14ac:dyDescent="0.2">
      <c r="B39" s="202"/>
      <c r="C39" s="530" t="s">
        <v>336</v>
      </c>
      <c r="D39" s="531"/>
      <c r="E39" s="531"/>
      <c r="F39" s="531" t="e">
        <f>G39/G36</f>
        <v>#DIV/0!</v>
      </c>
      <c r="G39" s="532"/>
      <c r="H39" s="386">
        <f t="shared" si="11"/>
        <v>0.15519565250103723</v>
      </c>
      <c r="I39" s="346">
        <f>SUM(G8*$D$8+G9*$D$9+$D$10*G10+$D$11*G11+$D$12*G12+$D$13*G13+$D$14*G14+$D$15*G15+$D$16*G16+$D$17*G17+$D$18*G18+$D$19*G19+$D$20*G20+$D$21*G21+$D$22*G22+$D$23*G23+$D$24*G24+$D$25*G25+$D$26*G26+$D$27*G27+$D$28*G28+$D$29*G29+$D$30*G30+$D$31*G31+$D$32*G32+$D$33*G33)</f>
        <v>7219.5</v>
      </c>
      <c r="J39" s="81">
        <f t="shared" si="12"/>
        <v>7002.915</v>
      </c>
      <c r="K39" s="377"/>
      <c r="L39" s="321"/>
      <c r="M39" s="321"/>
      <c r="R39" s="297"/>
      <c r="S39" s="297"/>
      <c r="T39" s="297"/>
      <c r="U39" s="297"/>
    </row>
    <row r="40" spans="1:21" ht="30" customHeight="1" x14ac:dyDescent="0.2">
      <c r="B40" s="202"/>
      <c r="C40" s="290"/>
      <c r="D40" s="201"/>
      <c r="E40" s="163"/>
      <c r="F40" s="372">
        <f>G37+G39</f>
        <v>0</v>
      </c>
      <c r="G40" s="201"/>
      <c r="H40" s="201"/>
      <c r="I40" s="201"/>
      <c r="J40" s="164"/>
      <c r="K40" s="377"/>
      <c r="M40" s="199" t="str">
        <f>B5</f>
        <v>Período Febrero 2022</v>
      </c>
      <c r="R40" s="297"/>
      <c r="S40" s="297"/>
      <c r="T40" s="297"/>
      <c r="U40" s="297"/>
    </row>
    <row r="41" spans="1:21" ht="30" customHeight="1" x14ac:dyDescent="0.2">
      <c r="B41" s="202"/>
      <c r="C41" s="526" t="s">
        <v>321</v>
      </c>
      <c r="D41" s="526"/>
      <c r="E41" s="526"/>
      <c r="F41" s="256">
        <v>1942</v>
      </c>
      <c r="G41" s="167">
        <v>1</v>
      </c>
      <c r="H41" s="205" t="s">
        <v>10</v>
      </c>
      <c r="I41" s="346">
        <f>(F41*G41)</f>
        <v>1942</v>
      </c>
      <c r="J41" s="81">
        <f>I41*0.97</f>
        <v>1883.74</v>
      </c>
      <c r="K41" s="377"/>
      <c r="L41" s="321"/>
      <c r="O41" s="200">
        <v>20002585</v>
      </c>
      <c r="P41" s="200">
        <v>1</v>
      </c>
      <c r="Q41" s="200"/>
      <c r="R41" s="63" t="s">
        <v>143</v>
      </c>
      <c r="S41" s="63">
        <v>2005</v>
      </c>
      <c r="T41" s="63" t="s">
        <v>144</v>
      </c>
      <c r="U41" s="63" t="s">
        <v>145</v>
      </c>
    </row>
    <row r="42" spans="1:21" ht="30" customHeight="1" x14ac:dyDescent="0.2">
      <c r="B42" s="202"/>
      <c r="C42" s="526" t="s">
        <v>322</v>
      </c>
      <c r="D42" s="526"/>
      <c r="E42" s="526"/>
      <c r="F42" s="340">
        <v>614366.89046557597</v>
      </c>
      <c r="G42" s="167">
        <v>1</v>
      </c>
      <c r="H42" s="205" t="s">
        <v>10</v>
      </c>
      <c r="I42" s="340">
        <f>(F42*G42)</f>
        <v>614366.89046557597</v>
      </c>
      <c r="J42" s="339">
        <f>I42*0.97</f>
        <v>595935.88375160866</v>
      </c>
      <c r="K42" s="377"/>
      <c r="L42" s="321"/>
      <c r="O42" s="200">
        <v>20002374</v>
      </c>
      <c r="P42" s="200">
        <v>1</v>
      </c>
      <c r="Q42" s="200"/>
      <c r="R42" s="63" t="s">
        <v>143</v>
      </c>
      <c r="S42" s="63">
        <v>2005</v>
      </c>
      <c r="T42" s="63" t="s">
        <v>144</v>
      </c>
      <c r="U42" s="63" t="s">
        <v>145</v>
      </c>
    </row>
    <row r="43" spans="1:21" s="237" customFormat="1" ht="30" customHeight="1" x14ac:dyDescent="0.25">
      <c r="A43" s="199"/>
      <c r="B43" s="251"/>
      <c r="C43" s="250"/>
      <c r="D43" s="249"/>
      <c r="E43" s="12"/>
      <c r="F43" s="249"/>
      <c r="G43" s="249"/>
      <c r="H43" s="249"/>
      <c r="I43" s="249"/>
      <c r="J43" s="13"/>
      <c r="K43" s="378"/>
      <c r="O43" s="199"/>
      <c r="P43" s="199"/>
      <c r="Q43" s="199"/>
      <c r="R43" s="199"/>
      <c r="S43" s="199"/>
    </row>
    <row r="44" spans="1:21" s="237" customFormat="1" ht="30" customHeight="1" x14ac:dyDescent="0.2">
      <c r="A44" s="199"/>
      <c r="B44" s="535" t="s">
        <v>325</v>
      </c>
      <c r="C44" s="535"/>
      <c r="D44" s="535"/>
      <c r="E44" s="535"/>
      <c r="F44" s="535"/>
      <c r="G44" s="205" t="s">
        <v>8</v>
      </c>
      <c r="H44" s="533">
        <f>I41+G36</f>
        <v>1942</v>
      </c>
      <c r="I44" s="533"/>
      <c r="J44" s="533"/>
      <c r="K44" s="378"/>
      <c r="O44" s="199"/>
      <c r="P44" s="199"/>
      <c r="Q44" s="199"/>
      <c r="R44" s="199"/>
      <c r="S44" s="199"/>
    </row>
    <row r="45" spans="1:21" s="237" customFormat="1" ht="30" customHeight="1" x14ac:dyDescent="0.2">
      <c r="A45" s="199"/>
      <c r="B45" s="535" t="s">
        <v>15</v>
      </c>
      <c r="C45" s="535"/>
      <c r="D45" s="535"/>
      <c r="E45" s="535"/>
      <c r="F45" s="535"/>
      <c r="G45" s="205" t="s">
        <v>9</v>
      </c>
      <c r="H45" s="533">
        <f>I42</f>
        <v>614366.89046557597</v>
      </c>
      <c r="I45" s="533"/>
      <c r="J45" s="533"/>
      <c r="K45" s="378"/>
      <c r="O45" s="199"/>
      <c r="P45" s="199"/>
      <c r="Q45" s="199"/>
      <c r="R45" s="199"/>
      <c r="S45" s="199"/>
    </row>
    <row r="46" spans="1:21" s="237" customFormat="1" ht="30" customHeight="1" x14ac:dyDescent="0.2">
      <c r="B46" s="536" t="s">
        <v>174</v>
      </c>
      <c r="C46" s="536"/>
      <c r="D46" s="536"/>
      <c r="E46" s="536"/>
      <c r="F46" s="536"/>
      <c r="G46" s="247" t="s">
        <v>8</v>
      </c>
      <c r="H46" s="534">
        <f>H44*0.97</f>
        <v>1883.74</v>
      </c>
      <c r="I46" s="534"/>
      <c r="J46" s="534"/>
      <c r="K46" s="378"/>
      <c r="L46" s="244"/>
      <c r="O46" s="199"/>
      <c r="P46" s="199"/>
      <c r="Q46" s="199"/>
      <c r="R46" s="199"/>
      <c r="S46" s="199"/>
    </row>
    <row r="47" spans="1:21" ht="30" customHeight="1" x14ac:dyDescent="0.2">
      <c r="A47" s="237"/>
      <c r="B47" s="536" t="s">
        <v>175</v>
      </c>
      <c r="C47" s="536"/>
      <c r="D47" s="536"/>
      <c r="E47" s="536"/>
      <c r="F47" s="536"/>
      <c r="G47" s="247" t="s">
        <v>9</v>
      </c>
      <c r="H47" s="534">
        <f>H45*0.97</f>
        <v>595935.88375160866</v>
      </c>
      <c r="I47" s="534"/>
      <c r="J47" s="534"/>
      <c r="L47" s="199">
        <f>107.04</f>
        <v>107.04</v>
      </c>
      <c r="M47" s="199">
        <f>H47/L47+H46</f>
        <v>7451.1529647945499</v>
      </c>
    </row>
    <row r="48" spans="1:21" ht="24.95" customHeight="1" x14ac:dyDescent="0.2">
      <c r="B48" s="241"/>
      <c r="C48" s="240"/>
      <c r="D48" s="240"/>
      <c r="E48" s="240"/>
      <c r="F48" s="239"/>
      <c r="G48" s="239"/>
      <c r="H48" s="239"/>
      <c r="I48" s="239"/>
      <c r="J48" s="238"/>
      <c r="P48" s="200"/>
    </row>
    <row r="49" spans="2:21" ht="24.95" customHeight="1" x14ac:dyDescent="0.2">
      <c r="B49" s="234"/>
      <c r="C49" s="237"/>
      <c r="D49" s="237"/>
      <c r="E49" s="237"/>
      <c r="J49" s="236"/>
    </row>
    <row r="50" spans="2:21" ht="24.95" customHeight="1" x14ac:dyDescent="0.2">
      <c r="B50" s="234"/>
      <c r="C50" s="237"/>
      <c r="D50" s="237"/>
      <c r="E50" s="237"/>
      <c r="J50" s="236"/>
    </row>
    <row r="51" spans="2:21" ht="24.95" customHeight="1" x14ac:dyDescent="0.2">
      <c r="B51" s="234"/>
      <c r="C51" s="237"/>
      <c r="D51" s="237"/>
      <c r="E51" s="237"/>
      <c r="J51" s="236"/>
      <c r="U51" s="309"/>
    </row>
    <row r="52" spans="2:21" ht="24.95" customHeight="1" x14ac:dyDescent="0.2">
      <c r="B52" s="234"/>
      <c r="C52" s="237"/>
      <c r="D52" s="237"/>
      <c r="E52" s="237"/>
      <c r="J52" s="236"/>
      <c r="U52" s="309"/>
    </row>
    <row r="53" spans="2:21" ht="24.95" customHeight="1" x14ac:dyDescent="0.2">
      <c r="B53" s="234"/>
      <c r="D53" s="225"/>
      <c r="E53" s="225"/>
      <c r="F53" s="225"/>
      <c r="G53" s="225"/>
      <c r="H53" s="225"/>
      <c r="I53" s="225"/>
      <c r="J53" s="235"/>
    </row>
    <row r="54" spans="2:21" ht="24.95" customHeight="1" x14ac:dyDescent="0.2">
      <c r="B54" s="234"/>
      <c r="D54" s="225"/>
      <c r="F54" s="225"/>
      <c r="G54" s="225"/>
      <c r="H54" s="225"/>
      <c r="I54" s="225"/>
      <c r="J54" s="235"/>
      <c r="U54" s="309"/>
    </row>
    <row r="55" spans="2:21" ht="15" customHeight="1" x14ac:dyDescent="0.2">
      <c r="B55" s="234"/>
      <c r="C55" s="233" t="s">
        <v>16</v>
      </c>
      <c r="D55" s="232"/>
      <c r="E55" s="509" t="s">
        <v>17</v>
      </c>
      <c r="F55" s="509"/>
      <c r="G55" s="509"/>
      <c r="H55" s="509"/>
      <c r="I55" s="509"/>
      <c r="J55" s="510"/>
      <c r="K55" s="379"/>
      <c r="U55" s="309"/>
    </row>
    <row r="56" spans="2:21" ht="15.75" x14ac:dyDescent="0.25">
      <c r="B56" s="230"/>
      <c r="C56" s="229" t="s">
        <v>69</v>
      </c>
      <c r="D56" s="228"/>
      <c r="E56" s="227" t="s">
        <v>13</v>
      </c>
      <c r="F56" s="227"/>
      <c r="G56" s="227"/>
      <c r="H56" s="227"/>
      <c r="I56" s="227"/>
      <c r="J56" s="226"/>
      <c r="K56" s="380"/>
      <c r="U56" s="309"/>
    </row>
    <row r="57" spans="2:21" x14ac:dyDescent="0.2">
      <c r="B57" s="224"/>
      <c r="C57" s="223"/>
      <c r="D57" s="223"/>
      <c r="E57" s="222"/>
      <c r="F57" s="222"/>
      <c r="G57" s="222"/>
      <c r="H57" s="222"/>
      <c r="I57" s="222"/>
      <c r="J57" s="221"/>
      <c r="U57" s="309"/>
    </row>
    <row r="58" spans="2:21" ht="21.95" customHeight="1" x14ac:dyDescent="0.2"/>
    <row r="59" spans="2:21" ht="21.95" customHeight="1" x14ac:dyDescent="0.2">
      <c r="U59" s="309"/>
    </row>
    <row r="60" spans="2:21" ht="21.95" customHeight="1" x14ac:dyDescent="0.2"/>
    <row r="61" spans="2:21" ht="7.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3.2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7.5" customHeight="1" x14ac:dyDescent="0.2"/>
    <row r="78" ht="18" customHeight="1" x14ac:dyDescent="0.2"/>
    <row r="79" ht="18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>
      <c r="A83" s="199" t="s">
        <v>46</v>
      </c>
      <c r="B83" s="199">
        <v>2.76</v>
      </c>
    </row>
    <row r="84" spans="1:2" x14ac:dyDescent="0.2">
      <c r="A84" s="199" t="s">
        <v>47</v>
      </c>
      <c r="B84" s="199">
        <v>2</v>
      </c>
    </row>
    <row r="85" spans="1:2" x14ac:dyDescent="0.2">
      <c r="A85" s="199" t="s">
        <v>49</v>
      </c>
      <c r="B85" s="199">
        <v>3.23</v>
      </c>
    </row>
    <row r="86" spans="1:2" x14ac:dyDescent="0.2">
      <c r="A86" s="199" t="s">
        <v>48</v>
      </c>
      <c r="B86" s="199">
        <v>1.84</v>
      </c>
    </row>
    <row r="87" spans="1:2" x14ac:dyDescent="0.2">
      <c r="A87" s="199" t="s">
        <v>50</v>
      </c>
      <c r="B87" s="199">
        <v>3.18</v>
      </c>
    </row>
    <row r="88" spans="1:2" x14ac:dyDescent="0.2">
      <c r="A88" s="199" t="s">
        <v>51</v>
      </c>
      <c r="B88" s="199">
        <v>2.38</v>
      </c>
    </row>
    <row r="89" spans="1:2" x14ac:dyDescent="0.2">
      <c r="A89" s="199" t="s">
        <v>52</v>
      </c>
      <c r="B89" s="199">
        <v>5.45</v>
      </c>
    </row>
    <row r="90" spans="1:2" x14ac:dyDescent="0.2">
      <c r="A90" s="199" t="s">
        <v>53</v>
      </c>
      <c r="B90" s="199">
        <v>5.98</v>
      </c>
    </row>
    <row r="91" spans="1:2" x14ac:dyDescent="0.2">
      <c r="A91" s="199" t="s">
        <v>73</v>
      </c>
      <c r="B91" s="199">
        <v>2.2000000000000002</v>
      </c>
    </row>
    <row r="92" spans="1:2" x14ac:dyDescent="0.2">
      <c r="A92" s="199" t="s">
        <v>54</v>
      </c>
      <c r="B92" s="199">
        <v>4.7</v>
      </c>
    </row>
    <row r="93" spans="1:2" x14ac:dyDescent="0.2">
      <c r="A93" s="199" t="s">
        <v>101</v>
      </c>
      <c r="B93" s="199">
        <v>4.4000000000000004</v>
      </c>
    </row>
    <row r="94" spans="1:2" x14ac:dyDescent="0.2">
      <c r="A94" s="199" t="s">
        <v>55</v>
      </c>
      <c r="B94" s="199">
        <v>2.15</v>
      </c>
    </row>
    <row r="95" spans="1:2" x14ac:dyDescent="0.2">
      <c r="A95" s="199" t="s">
        <v>56</v>
      </c>
      <c r="B95" s="199">
        <v>2.41</v>
      </c>
    </row>
    <row r="96" spans="1:2" x14ac:dyDescent="0.2">
      <c r="A96" s="199" t="s">
        <v>57</v>
      </c>
      <c r="B96" s="199">
        <v>2.83</v>
      </c>
    </row>
    <row r="97" spans="1:2" x14ac:dyDescent="0.2">
      <c r="A97" s="199" t="s">
        <v>58</v>
      </c>
      <c r="B97" s="199">
        <v>3.46</v>
      </c>
    </row>
    <row r="98" spans="1:2" x14ac:dyDescent="0.2">
      <c r="A98" s="199" t="s">
        <v>59</v>
      </c>
      <c r="B98" s="199">
        <v>2.15</v>
      </c>
    </row>
    <row r="99" spans="1:2" x14ac:dyDescent="0.2">
      <c r="A99" s="199" t="s">
        <v>60</v>
      </c>
      <c r="B99" s="199">
        <v>4.3899999999999997</v>
      </c>
    </row>
    <row r="100" spans="1:2" x14ac:dyDescent="0.2">
      <c r="A100" s="199" t="s">
        <v>61</v>
      </c>
      <c r="B100" s="199">
        <v>3.9</v>
      </c>
    </row>
    <row r="101" spans="1:2" x14ac:dyDescent="0.2">
      <c r="A101" s="199" t="s">
        <v>62</v>
      </c>
      <c r="B101" s="199">
        <v>1.18</v>
      </c>
    </row>
    <row r="102" spans="1:2" x14ac:dyDescent="0.2">
      <c r="A102" s="199" t="s">
        <v>72</v>
      </c>
      <c r="B102" s="199">
        <v>4.5</v>
      </c>
    </row>
    <row r="103" spans="1:2" x14ac:dyDescent="0.2">
      <c r="A103" s="199" t="s">
        <v>77</v>
      </c>
      <c r="B103" s="199">
        <v>6.49</v>
      </c>
    </row>
    <row r="104" spans="1:2" x14ac:dyDescent="0.2">
      <c r="A104" s="199" t="s">
        <v>152</v>
      </c>
      <c r="B104" s="199">
        <v>5.53</v>
      </c>
    </row>
    <row r="105" spans="1:2" x14ac:dyDescent="0.2">
      <c r="A105" s="199" t="s">
        <v>217</v>
      </c>
      <c r="B105" s="199">
        <v>4.8899999999999997</v>
      </c>
    </row>
    <row r="106" spans="1:2" x14ac:dyDescent="0.2">
      <c r="A106" s="199" t="s">
        <v>167</v>
      </c>
      <c r="B106" s="199">
        <v>6.26</v>
      </c>
    </row>
    <row r="107" spans="1:2" x14ac:dyDescent="0.2">
      <c r="A107" s="127" t="s">
        <v>209</v>
      </c>
      <c r="B107" s="199">
        <v>4.45</v>
      </c>
    </row>
    <row r="108" spans="1:2" x14ac:dyDescent="0.2">
      <c r="A108" s="199" t="s">
        <v>248</v>
      </c>
      <c r="B108" s="199">
        <v>2850</v>
      </c>
    </row>
  </sheetData>
  <mergeCells count="21">
    <mergeCell ref="H47:J47"/>
    <mergeCell ref="B44:F44"/>
    <mergeCell ref="B45:F45"/>
    <mergeCell ref="B46:F46"/>
    <mergeCell ref="B47:F47"/>
    <mergeCell ref="C41:E41"/>
    <mergeCell ref="C42:E42"/>
    <mergeCell ref="E55:J55"/>
    <mergeCell ref="B2:J2"/>
    <mergeCell ref="B3:J3"/>
    <mergeCell ref="B4:J4"/>
    <mergeCell ref="B5:J5"/>
    <mergeCell ref="C35:F35"/>
    <mergeCell ref="C34:D34"/>
    <mergeCell ref="C36:G36"/>
    <mergeCell ref="C37:G37"/>
    <mergeCell ref="C38:G38"/>
    <mergeCell ref="C39:G39"/>
    <mergeCell ref="H44:J44"/>
    <mergeCell ref="H45:J45"/>
    <mergeCell ref="H46:J46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C92C3-915A-42E5-955D-0319635BF9F8}">
  <sheetPr codeName="Hoja70">
    <pageSetUpPr fitToPage="1"/>
  </sheetPr>
  <dimension ref="A1:S79"/>
  <sheetViews>
    <sheetView topLeftCell="B12" zoomScale="98" zoomScaleNormal="98" workbookViewId="0">
      <selection activeCell="G56" sqref="G56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11" style="199" customWidth="1"/>
    <col min="8" max="10" width="6" style="199" customWidth="1"/>
    <col min="11" max="11" width="19.42578125" style="199" bestFit="1" customWidth="1"/>
    <col min="12" max="12" width="23.42578125" style="199" bestFit="1" customWidth="1"/>
    <col min="13" max="13" width="6.28515625" style="199" bestFit="1" customWidth="1"/>
    <col min="14" max="14" width="11.42578125" style="199" bestFit="1" customWidth="1"/>
    <col min="15" max="15" width="11" style="199" bestFit="1" customWidth="1"/>
    <col min="16" max="16" width="13.42578125" style="199" bestFit="1" customWidth="1"/>
    <col min="17" max="17" width="5.140625" style="199" bestFit="1" customWidth="1"/>
    <col min="18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374" t="s">
        <v>329</v>
      </c>
      <c r="S3" s="199">
        <f>+V2</f>
        <v>0</v>
      </c>
    </row>
    <row r="4" spans="2:19" x14ac:dyDescent="0.2">
      <c r="B4" s="76">
        <v>80047664</v>
      </c>
      <c r="C4" s="77">
        <v>44582</v>
      </c>
      <c r="D4" s="100" t="s">
        <v>29</v>
      </c>
      <c r="E4" s="369">
        <v>300</v>
      </c>
      <c r="F4" s="100" t="s">
        <v>313</v>
      </c>
      <c r="G4" s="100" t="s">
        <v>331</v>
      </c>
      <c r="H4" s="200"/>
      <c r="I4" s="200"/>
      <c r="J4" s="200"/>
      <c r="K4" s="200"/>
    </row>
    <row r="5" spans="2:19" x14ac:dyDescent="0.2">
      <c r="B5" s="76">
        <v>80047664</v>
      </c>
      <c r="C5" s="77">
        <v>44582</v>
      </c>
      <c r="D5" s="100" t="s">
        <v>28</v>
      </c>
      <c r="E5" s="369">
        <v>150</v>
      </c>
      <c r="F5" s="100" t="s">
        <v>313</v>
      </c>
      <c r="G5" s="100" t="s">
        <v>331</v>
      </c>
      <c r="H5" s="200"/>
      <c r="I5" s="200"/>
      <c r="J5" s="200"/>
      <c r="K5" s="200"/>
    </row>
    <row r="6" spans="2:19" x14ac:dyDescent="0.2">
      <c r="B6" s="76">
        <v>80047664</v>
      </c>
      <c r="C6" s="77">
        <v>44582</v>
      </c>
      <c r="D6" s="100" t="s">
        <v>35</v>
      </c>
      <c r="E6" s="369">
        <v>1100</v>
      </c>
      <c r="F6" s="100" t="s">
        <v>313</v>
      </c>
      <c r="G6" s="100" t="s">
        <v>332</v>
      </c>
      <c r="H6" s="200"/>
      <c r="I6" s="200"/>
      <c r="J6" s="200"/>
      <c r="K6" s="57" t="s">
        <v>154</v>
      </c>
      <c r="L6" s="57" t="s">
        <v>112</v>
      </c>
      <c r="M6"/>
      <c r="N6"/>
      <c r="O6"/>
      <c r="P6"/>
      <c r="Q6"/>
      <c r="R6"/>
    </row>
    <row r="7" spans="2:19" x14ac:dyDescent="0.2">
      <c r="B7" s="76">
        <v>80047664</v>
      </c>
      <c r="C7" s="77">
        <v>44582</v>
      </c>
      <c r="D7" s="100" t="s">
        <v>149</v>
      </c>
      <c r="E7" s="369">
        <v>715</v>
      </c>
      <c r="F7" s="100" t="s">
        <v>313</v>
      </c>
      <c r="G7" s="100" t="s">
        <v>332</v>
      </c>
      <c r="H7" s="200"/>
      <c r="I7" s="200"/>
      <c r="J7" s="200"/>
      <c r="K7" s="57" t="s">
        <v>23</v>
      </c>
      <c r="L7" t="s">
        <v>332</v>
      </c>
      <c r="M7" t="s">
        <v>331</v>
      </c>
      <c r="N7" t="s">
        <v>27</v>
      </c>
      <c r="O7" t="s">
        <v>333</v>
      </c>
      <c r="P7" t="s">
        <v>24</v>
      </c>
      <c r="Q7"/>
      <c r="R7"/>
    </row>
    <row r="8" spans="2:19" x14ac:dyDescent="0.2">
      <c r="B8" s="76">
        <v>80047664</v>
      </c>
      <c r="C8" s="77">
        <v>44582</v>
      </c>
      <c r="D8" s="100" t="s">
        <v>166</v>
      </c>
      <c r="E8" s="369">
        <v>180</v>
      </c>
      <c r="F8" s="100" t="s">
        <v>313</v>
      </c>
      <c r="G8" s="100" t="s">
        <v>332</v>
      </c>
      <c r="K8" s="58" t="s">
        <v>29</v>
      </c>
      <c r="L8">
        <v>300</v>
      </c>
      <c r="M8">
        <v>300</v>
      </c>
      <c r="N8"/>
      <c r="O8"/>
      <c r="P8">
        <v>600</v>
      </c>
      <c r="Q8"/>
      <c r="R8"/>
    </row>
    <row r="9" spans="2:19" x14ac:dyDescent="0.2">
      <c r="B9" s="76">
        <v>80048197</v>
      </c>
      <c r="C9" s="77">
        <v>44589</v>
      </c>
      <c r="D9" s="100" t="s">
        <v>31</v>
      </c>
      <c r="E9" s="369">
        <v>460</v>
      </c>
      <c r="F9" s="100" t="s">
        <v>314</v>
      </c>
      <c r="G9" s="100" t="s">
        <v>332</v>
      </c>
      <c r="K9" s="58" t="s">
        <v>28</v>
      </c>
      <c r="L9">
        <v>150</v>
      </c>
      <c r="M9">
        <v>150</v>
      </c>
      <c r="N9"/>
      <c r="O9"/>
      <c r="P9">
        <v>300</v>
      </c>
      <c r="Q9"/>
      <c r="R9"/>
    </row>
    <row r="10" spans="2:19" x14ac:dyDescent="0.2">
      <c r="B10" s="76">
        <v>80048197</v>
      </c>
      <c r="C10" s="77">
        <v>44589</v>
      </c>
      <c r="D10" s="100" t="s">
        <v>32</v>
      </c>
      <c r="E10" s="369">
        <v>25</v>
      </c>
      <c r="F10" s="100" t="s">
        <v>314</v>
      </c>
      <c r="G10" s="100" t="s">
        <v>331</v>
      </c>
      <c r="K10" s="58" t="s">
        <v>31</v>
      </c>
      <c r="L10">
        <v>920</v>
      </c>
      <c r="M10"/>
      <c r="N10"/>
      <c r="O10"/>
      <c r="P10">
        <v>920</v>
      </c>
      <c r="Q10"/>
      <c r="R10"/>
    </row>
    <row r="11" spans="2:19" x14ac:dyDescent="0.2">
      <c r="B11" s="76">
        <v>80048197</v>
      </c>
      <c r="C11" s="77">
        <v>44589</v>
      </c>
      <c r="D11" s="100" t="s">
        <v>35</v>
      </c>
      <c r="E11" s="369">
        <v>350</v>
      </c>
      <c r="F11" s="100" t="s">
        <v>314</v>
      </c>
      <c r="G11" s="100" t="s">
        <v>332</v>
      </c>
      <c r="H11" s="208"/>
      <c r="I11" s="208"/>
      <c r="J11" s="208"/>
      <c r="K11" s="58" t="s">
        <v>32</v>
      </c>
      <c r="L11">
        <v>990</v>
      </c>
      <c r="M11">
        <v>25</v>
      </c>
      <c r="N11"/>
      <c r="O11">
        <v>25</v>
      </c>
      <c r="P11">
        <v>1040</v>
      </c>
      <c r="Q11"/>
      <c r="R11"/>
    </row>
    <row r="12" spans="2:19" x14ac:dyDescent="0.2">
      <c r="B12" s="76">
        <v>80048197</v>
      </c>
      <c r="C12" s="77">
        <v>44589</v>
      </c>
      <c r="D12" s="100" t="s">
        <v>37</v>
      </c>
      <c r="E12" s="369">
        <v>160</v>
      </c>
      <c r="F12" s="100" t="s">
        <v>314</v>
      </c>
      <c r="G12" s="100" t="s">
        <v>332</v>
      </c>
      <c r="K12" s="58" t="s">
        <v>33</v>
      </c>
      <c r="L12"/>
      <c r="M12"/>
      <c r="N12"/>
      <c r="O12">
        <v>3000</v>
      </c>
      <c r="P12">
        <v>3000</v>
      </c>
      <c r="Q12"/>
      <c r="R12"/>
    </row>
    <row r="13" spans="2:19" x14ac:dyDescent="0.2">
      <c r="B13" s="76">
        <v>80049380</v>
      </c>
      <c r="C13" s="77">
        <v>44613</v>
      </c>
      <c r="D13" s="100" t="s">
        <v>29</v>
      </c>
      <c r="E13" s="369">
        <v>300</v>
      </c>
      <c r="F13" s="100" t="s">
        <v>315</v>
      </c>
      <c r="G13" s="100" t="s">
        <v>332</v>
      </c>
      <c r="K13" s="58" t="s">
        <v>35</v>
      </c>
      <c r="L13">
        <v>2550</v>
      </c>
      <c r="M13"/>
      <c r="N13"/>
      <c r="O13"/>
      <c r="P13">
        <v>2550</v>
      </c>
      <c r="Q13"/>
      <c r="R13"/>
    </row>
    <row r="14" spans="2:19" x14ac:dyDescent="0.2">
      <c r="B14" s="76">
        <v>80049380</v>
      </c>
      <c r="C14" s="77">
        <v>44613</v>
      </c>
      <c r="D14" s="100" t="s">
        <v>28</v>
      </c>
      <c r="E14" s="369">
        <v>150</v>
      </c>
      <c r="F14" s="100" t="s">
        <v>315</v>
      </c>
      <c r="G14" s="100" t="s">
        <v>332</v>
      </c>
      <c r="K14" s="58" t="s">
        <v>149</v>
      </c>
      <c r="L14">
        <v>715</v>
      </c>
      <c r="M14"/>
      <c r="N14"/>
      <c r="O14"/>
      <c r="P14">
        <v>715</v>
      </c>
      <c r="Q14"/>
      <c r="R14"/>
    </row>
    <row r="15" spans="2:19" x14ac:dyDescent="0.2">
      <c r="B15" s="76">
        <v>80049380</v>
      </c>
      <c r="C15" s="77">
        <v>44613</v>
      </c>
      <c r="D15" s="100" t="s">
        <v>33</v>
      </c>
      <c r="E15" s="369">
        <v>3000</v>
      </c>
      <c r="F15" s="100" t="s">
        <v>315</v>
      </c>
      <c r="G15" s="100" t="s">
        <v>333</v>
      </c>
      <c r="K15" s="58" t="s">
        <v>214</v>
      </c>
      <c r="L15">
        <v>600</v>
      </c>
      <c r="M15"/>
      <c r="N15"/>
      <c r="O15"/>
      <c r="P15">
        <v>600</v>
      </c>
      <c r="Q15"/>
      <c r="R15"/>
    </row>
    <row r="16" spans="2:19" x14ac:dyDescent="0.2">
      <c r="B16" s="76">
        <v>80049380</v>
      </c>
      <c r="C16" s="77">
        <v>44613</v>
      </c>
      <c r="D16" s="100" t="s">
        <v>35</v>
      </c>
      <c r="E16" s="369">
        <v>400</v>
      </c>
      <c r="F16" s="100" t="s">
        <v>315</v>
      </c>
      <c r="G16" s="100" t="s">
        <v>332</v>
      </c>
      <c r="K16" s="58" t="s">
        <v>166</v>
      </c>
      <c r="L16">
        <v>360</v>
      </c>
      <c r="M16"/>
      <c r="N16"/>
      <c r="O16"/>
      <c r="P16">
        <v>360</v>
      </c>
      <c r="Q16"/>
      <c r="R16"/>
    </row>
    <row r="17" spans="1:18" x14ac:dyDescent="0.2">
      <c r="B17" s="76">
        <v>80049380</v>
      </c>
      <c r="C17" s="77">
        <v>44613</v>
      </c>
      <c r="D17" s="100" t="s">
        <v>214</v>
      </c>
      <c r="E17" s="369">
        <v>600</v>
      </c>
      <c r="F17" s="100" t="s">
        <v>315</v>
      </c>
      <c r="G17" s="100" t="s">
        <v>332</v>
      </c>
      <c r="K17" s="58" t="s">
        <v>37</v>
      </c>
      <c r="L17">
        <v>1775</v>
      </c>
      <c r="M17"/>
      <c r="N17"/>
      <c r="O17"/>
      <c r="P17">
        <v>1775</v>
      </c>
      <c r="Q17"/>
      <c r="R17"/>
    </row>
    <row r="18" spans="1:18" x14ac:dyDescent="0.2">
      <c r="B18" s="76">
        <v>80049380</v>
      </c>
      <c r="C18" s="77">
        <v>44613</v>
      </c>
      <c r="D18" s="100" t="s">
        <v>166</v>
      </c>
      <c r="E18" s="369">
        <v>180</v>
      </c>
      <c r="F18" s="100" t="s">
        <v>315</v>
      </c>
      <c r="G18" s="100" t="s">
        <v>332</v>
      </c>
      <c r="K18" s="58" t="s">
        <v>38</v>
      </c>
      <c r="L18">
        <v>120</v>
      </c>
      <c r="M18"/>
      <c r="N18"/>
      <c r="O18"/>
      <c r="P18">
        <v>120</v>
      </c>
      <c r="Q18"/>
      <c r="R18"/>
    </row>
    <row r="19" spans="1:18" x14ac:dyDescent="0.2">
      <c r="B19" s="76">
        <v>80049380</v>
      </c>
      <c r="C19" s="77">
        <v>44613</v>
      </c>
      <c r="D19" s="100" t="s">
        <v>38</v>
      </c>
      <c r="E19" s="369">
        <v>120</v>
      </c>
      <c r="F19" s="100" t="s">
        <v>315</v>
      </c>
      <c r="G19" s="100" t="s">
        <v>332</v>
      </c>
      <c r="K19" s="58" t="s">
        <v>39</v>
      </c>
      <c r="L19">
        <v>360</v>
      </c>
      <c r="M19"/>
      <c r="N19"/>
      <c r="O19"/>
      <c r="P19">
        <v>360</v>
      </c>
      <c r="Q19"/>
      <c r="R19"/>
    </row>
    <row r="20" spans="1:18" x14ac:dyDescent="0.2">
      <c r="B20" s="76">
        <v>80049380</v>
      </c>
      <c r="C20" s="77">
        <v>44613</v>
      </c>
      <c r="D20" s="100" t="s">
        <v>42</v>
      </c>
      <c r="E20" s="369">
        <v>510</v>
      </c>
      <c r="F20" s="100" t="s">
        <v>315</v>
      </c>
      <c r="G20" s="100" t="s">
        <v>332</v>
      </c>
      <c r="K20" s="58" t="s">
        <v>42</v>
      </c>
      <c r="L20">
        <v>510</v>
      </c>
      <c r="M20"/>
      <c r="N20"/>
      <c r="O20"/>
      <c r="P20">
        <v>510</v>
      </c>
      <c r="Q20"/>
      <c r="R20"/>
    </row>
    <row r="21" spans="1:18" x14ac:dyDescent="0.2">
      <c r="B21" s="76">
        <v>80049381</v>
      </c>
      <c r="C21" s="77">
        <v>44613</v>
      </c>
      <c r="D21" s="100" t="s">
        <v>37</v>
      </c>
      <c r="E21" s="369">
        <v>1615</v>
      </c>
      <c r="F21" s="100" t="s">
        <v>316</v>
      </c>
      <c r="G21" s="100" t="s">
        <v>332</v>
      </c>
      <c r="K21" s="58" t="s">
        <v>27</v>
      </c>
      <c r="L21"/>
      <c r="M21"/>
      <c r="N21"/>
      <c r="O21"/>
      <c r="P21"/>
      <c r="Q21"/>
      <c r="R21"/>
    </row>
    <row r="22" spans="1:18" x14ac:dyDescent="0.2">
      <c r="B22" s="76">
        <v>80049381</v>
      </c>
      <c r="C22" s="77">
        <v>44613</v>
      </c>
      <c r="D22" s="100" t="s">
        <v>31</v>
      </c>
      <c r="E22" s="369">
        <v>460</v>
      </c>
      <c r="F22" s="100" t="s">
        <v>316</v>
      </c>
      <c r="G22" s="100" t="s">
        <v>332</v>
      </c>
      <c r="H22" s="208"/>
      <c r="I22" s="208"/>
      <c r="J22" s="208"/>
      <c r="K22" s="58" t="s">
        <v>24</v>
      </c>
      <c r="L22">
        <v>9350</v>
      </c>
      <c r="M22">
        <v>475</v>
      </c>
      <c r="N22"/>
      <c r="O22">
        <v>3025</v>
      </c>
      <c r="P22">
        <v>12850</v>
      </c>
    </row>
    <row r="23" spans="1:18" x14ac:dyDescent="0.2">
      <c r="B23" s="76">
        <v>80049381</v>
      </c>
      <c r="C23" s="77">
        <v>44613</v>
      </c>
      <c r="D23" s="100" t="s">
        <v>35</v>
      </c>
      <c r="E23" s="369">
        <v>350</v>
      </c>
      <c r="F23" s="100" t="s">
        <v>316</v>
      </c>
      <c r="G23" s="100" t="s">
        <v>332</v>
      </c>
      <c r="K23"/>
      <c r="L23"/>
      <c r="M23"/>
    </row>
    <row r="24" spans="1:18" x14ac:dyDescent="0.2">
      <c r="B24" s="76">
        <v>80049381</v>
      </c>
      <c r="C24" s="77">
        <v>44613</v>
      </c>
      <c r="D24" s="100" t="s">
        <v>32</v>
      </c>
      <c r="E24" s="369">
        <v>25</v>
      </c>
      <c r="F24" s="100" t="s">
        <v>316</v>
      </c>
      <c r="G24" s="100" t="s">
        <v>333</v>
      </c>
    </row>
    <row r="25" spans="1:18" x14ac:dyDescent="0.2">
      <c r="B25" s="76">
        <v>80049382</v>
      </c>
      <c r="C25" s="77">
        <v>44613</v>
      </c>
      <c r="D25" s="100" t="s">
        <v>32</v>
      </c>
      <c r="E25" s="369">
        <v>990</v>
      </c>
      <c r="F25" s="100" t="s">
        <v>317</v>
      </c>
      <c r="G25" s="100" t="s">
        <v>332</v>
      </c>
    </row>
    <row r="26" spans="1:18" x14ac:dyDescent="0.2">
      <c r="B26" s="76">
        <v>80049382</v>
      </c>
      <c r="C26" s="77">
        <v>44613</v>
      </c>
      <c r="D26" s="100" t="s">
        <v>39</v>
      </c>
      <c r="E26" s="369">
        <v>360</v>
      </c>
      <c r="F26" s="100" t="s">
        <v>317</v>
      </c>
      <c r="G26" s="100" t="s">
        <v>332</v>
      </c>
    </row>
    <row r="27" spans="1:18" x14ac:dyDescent="0.2">
      <c r="B27" s="205">
        <v>80049382</v>
      </c>
      <c r="C27" s="77">
        <v>44613</v>
      </c>
      <c r="D27" s="341" t="s">
        <v>35</v>
      </c>
      <c r="E27" s="341">
        <v>350</v>
      </c>
      <c r="F27" s="205" t="s">
        <v>317</v>
      </c>
      <c r="G27" s="100" t="s">
        <v>332</v>
      </c>
    </row>
    <row r="28" spans="1:18" x14ac:dyDescent="0.2">
      <c r="B28" s="205"/>
      <c r="C28" s="207"/>
      <c r="D28" s="341"/>
      <c r="E28" s="341"/>
      <c r="F28" s="304"/>
      <c r="G28" s="100"/>
    </row>
    <row r="29" spans="1:18" x14ac:dyDescent="0.2">
      <c r="B29" s="205"/>
      <c r="C29" s="207"/>
      <c r="D29" s="341"/>
      <c r="E29" s="341"/>
      <c r="F29" s="205"/>
      <c r="G29" s="100"/>
    </row>
    <row r="30" spans="1:18" x14ac:dyDescent="0.2">
      <c r="B30" s="210"/>
      <c r="C30" s="211"/>
      <c r="D30" s="302"/>
      <c r="E30" s="364"/>
      <c r="F30" s="210"/>
      <c r="G30" s="100"/>
    </row>
    <row r="31" spans="1:18" x14ac:dyDescent="0.2">
      <c r="B31" s="210"/>
      <c r="C31" s="211"/>
      <c r="D31" s="302"/>
      <c r="E31" s="302"/>
      <c r="F31" s="210"/>
      <c r="G31" s="100"/>
    </row>
    <row r="32" spans="1:18" s="200" customFormat="1" x14ac:dyDescent="0.2">
      <c r="A32" s="199"/>
      <c r="B32" s="210"/>
      <c r="C32" s="211"/>
      <c r="D32" s="302"/>
      <c r="E32" s="302"/>
      <c r="F32" s="355"/>
      <c r="G32" s="100"/>
      <c r="H32" s="199"/>
      <c r="I32" s="199"/>
      <c r="J32" s="199"/>
      <c r="K32" s="199"/>
    </row>
    <row r="33" spans="1:11" x14ac:dyDescent="0.2">
      <c r="B33" s="205"/>
      <c r="C33" s="207"/>
      <c r="D33" s="341"/>
      <c r="E33" s="341"/>
      <c r="F33" s="207"/>
      <c r="G33" s="100"/>
    </row>
    <row r="34" spans="1:11" s="200" customFormat="1" x14ac:dyDescent="0.2">
      <c r="A34" s="199"/>
      <c r="B34" s="205"/>
      <c r="C34" s="207"/>
      <c r="D34" s="341"/>
      <c r="E34" s="341"/>
      <c r="F34" s="207"/>
      <c r="G34" s="100"/>
      <c r="H34" s="199"/>
      <c r="I34" s="199"/>
      <c r="J34" s="199"/>
      <c r="K34" s="199"/>
    </row>
    <row r="35" spans="1:11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</row>
    <row r="36" spans="1:11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1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1" s="200" customFormat="1" x14ac:dyDescent="0.2">
      <c r="A38" s="199"/>
      <c r="B38" s="205"/>
      <c r="C38" s="207"/>
      <c r="D38" s="205"/>
      <c r="E38" s="205"/>
      <c r="F38" s="341"/>
      <c r="G38" s="100"/>
      <c r="H38" s="199"/>
      <c r="I38" s="199"/>
      <c r="J38" s="199"/>
      <c r="K38" s="199"/>
    </row>
    <row r="39" spans="1:11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</row>
    <row r="40" spans="1:11" s="200" customFormat="1" x14ac:dyDescent="0.2">
      <c r="A40" s="199"/>
      <c r="B40" s="205"/>
      <c r="C40" s="207"/>
      <c r="D40" s="205"/>
      <c r="E40" s="205"/>
      <c r="F40" s="356"/>
      <c r="G40" s="100"/>
      <c r="H40" s="199"/>
      <c r="I40" s="199"/>
      <c r="J40" s="199"/>
      <c r="K40" s="199"/>
    </row>
    <row r="41" spans="1:11" s="200" customFormat="1" x14ac:dyDescent="0.2">
      <c r="A41" s="199"/>
      <c r="B41" s="205"/>
      <c r="C41" s="207"/>
      <c r="D41" s="205"/>
      <c r="E41" s="205"/>
      <c r="F41" s="205"/>
      <c r="G41" s="100"/>
      <c r="H41" s="199"/>
      <c r="I41" s="199"/>
      <c r="J41" s="199"/>
      <c r="K41" s="199"/>
    </row>
    <row r="42" spans="1:11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1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1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1" s="200" customFormat="1" x14ac:dyDescent="0.2">
      <c r="A45" s="199"/>
      <c r="C45" s="203"/>
      <c r="G45" s="199"/>
      <c r="H45" s="199"/>
      <c r="I45" s="199"/>
      <c r="J45" s="199"/>
      <c r="K45" s="199"/>
    </row>
    <row r="46" spans="1:11" s="200" customFormat="1" x14ac:dyDescent="0.2">
      <c r="A46" s="199"/>
      <c r="C46" s="203"/>
      <c r="G46" s="199"/>
      <c r="H46" s="199"/>
      <c r="I46" s="199"/>
      <c r="J46" s="199"/>
      <c r="K46" s="199"/>
    </row>
    <row r="47" spans="1:11" s="200" customFormat="1" x14ac:dyDescent="0.2">
      <c r="A47" s="199"/>
      <c r="C47" s="203"/>
      <c r="G47" s="199"/>
      <c r="H47" s="199"/>
      <c r="I47" s="199"/>
      <c r="J47" s="199"/>
      <c r="K47" s="199"/>
    </row>
    <row r="48" spans="1:11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331</v>
      </c>
      <c r="F49" s="201"/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332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333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41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1" t="s">
        <v>42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210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43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44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370" t="s">
        <v>71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</sheetData>
  <autoFilter ref="B3:F32" xr:uid="{00000000-0009-0000-0000-000040000000}"/>
  <dataValidations count="6">
    <dataValidation type="list" allowBlank="1" showInputMessage="1" showErrorMessage="1" sqref="D36:D39 D41:D44" xr:uid="{2FEE06A3-57C8-475F-A2A2-E4B206E85E99}">
      <formula1>$B$47:$B$72</formula1>
    </dataValidation>
    <dataValidation type="list" allowBlank="1" showInputMessage="1" showErrorMessage="1" sqref="D34:D35" xr:uid="{7DAF97CF-1E6B-48F2-AEC9-025B6D5511BB}">
      <formula1>$B$47:$B$73</formula1>
    </dataValidation>
    <dataValidation type="list" allowBlank="1" showInputMessage="1" showErrorMessage="1" sqref="D45:D48 D4:D33" xr:uid="{A62F4EB1-258A-4106-8B34-7068A0ABE037}">
      <formula1>$B$49:$B$74</formula1>
    </dataValidation>
    <dataValidation type="list" allowBlank="1" showInputMessage="1" showErrorMessage="1" sqref="D49" xr:uid="{E9B78456-B6A1-489F-81ED-95E331F246E2}">
      <formula1>$B$49:$B$68</formula1>
    </dataValidation>
    <dataValidation type="list" allowBlank="1" showInputMessage="1" showErrorMessage="1" sqref="D40" xr:uid="{D2045F48-5928-4A32-9908-31BB0FE96DD0}">
      <formula1>$B$47:$B$78</formula1>
    </dataValidation>
    <dataValidation type="list" allowBlank="1" showInputMessage="1" showErrorMessage="1" sqref="G4:G44" xr:uid="{3E33B5B9-79B0-49A7-B690-18B318D36678}">
      <formula1>$C$49:$C$52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096E6-7507-4174-AD03-A912A5797EFC}">
  <sheetPr codeName="Hoja71" filterMode="1">
    <tabColor rgb="FFFFC000"/>
    <pageSetUpPr fitToPage="1"/>
  </sheetPr>
  <dimension ref="A1:P108"/>
  <sheetViews>
    <sheetView showGridLines="0" zoomScale="80" zoomScaleNormal="80" workbookViewId="0">
      <selection activeCell="B5" sqref="B5:J5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9" width="14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L1" s="71"/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66</v>
      </c>
      <c r="C3" s="515"/>
      <c r="D3" s="515"/>
      <c r="E3" s="515"/>
      <c r="F3" s="515"/>
      <c r="G3" s="515"/>
      <c r="H3" s="515"/>
      <c r="I3" s="515"/>
      <c r="J3" s="516"/>
      <c r="K3" s="376"/>
      <c r="O3" s="76" t="s">
        <v>135</v>
      </c>
      <c r="P3" s="325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76" t="s">
        <v>136</v>
      </c>
      <c r="P4" s="325">
        <v>10230503</v>
      </c>
    </row>
    <row r="5" spans="1:16" ht="15.75" customHeight="1" x14ac:dyDescent="0.35">
      <c r="B5" s="520" t="s">
        <v>366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5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VLOOKUP(C8,$A$83:$B$102,2,FALSE)</f>
        <v>2.76</v>
      </c>
      <c r="E8" s="205">
        <f>IFERROR(VLOOKUP(A8,'Control-UTE Marzo 2022 '!$K$7:$P$22,3,FALSE),0)</f>
        <v>600</v>
      </c>
      <c r="F8" s="205">
        <f>IFERROR(VLOOKUP(A8,'Control-UTE Marzo 2022 '!$K$7:$P$22,2,FALSE),0)</f>
        <v>0</v>
      </c>
      <c r="G8" s="205">
        <f>IFERROR(VLOOKUP(A8,'Control-UTE Marzo 2022 '!$K$7:$P$22,5,FALSE),0)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1655.9999999999998</v>
      </c>
      <c r="M8" s="290"/>
      <c r="O8" s="142" t="s">
        <v>224</v>
      </c>
      <c r="P8" s="299">
        <f>H8</f>
        <v>600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0">VLOOKUP(C9,$A$83:$B$113,2,FALSE)</f>
        <v>2</v>
      </c>
      <c r="E9" s="205">
        <f>IFERROR(VLOOKUP(A9,'Control-UTE Marzo 2022 '!$K$7:$P$22,3,FALSE),0)</f>
        <v>0</v>
      </c>
      <c r="F9" s="205">
        <f>IFERROR(VLOOKUP(A9,'Control-UTE Marzo 2022 '!$K$7:$P$22,2,FALSE),0)</f>
        <v>0</v>
      </c>
      <c r="G9" s="205">
        <f>IFERROR(VLOOKUP(A9,'Control-UTE Marzo 2022 '!$K$7:$P$22,5,FALSE),0)</f>
        <v>0</v>
      </c>
      <c r="H9" s="205">
        <f t="shared" ref="H9:H33" si="1">E9+F9+G9</f>
        <v>0</v>
      </c>
      <c r="I9" s="205" t="s">
        <v>12</v>
      </c>
      <c r="J9" s="346">
        <f t="shared" ref="J9:J33" si="2">D9*H9</f>
        <v>0</v>
      </c>
      <c r="K9" s="333"/>
      <c r="L9" s="63"/>
      <c r="M9" s="63"/>
      <c r="O9" s="301" t="s">
        <v>286</v>
      </c>
      <c r="P9" s="299">
        <f t="shared" ref="P9:P33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Marzo 2022 '!$K$7:$P$22,3,FALSE),0)</f>
        <v>0</v>
      </c>
      <c r="F10" s="205">
        <f>IFERROR(VLOOKUP(A10,'Control-UTE Marzo 2022 '!$K$7:$P$22,2,FALSE),0)</f>
        <v>600</v>
      </c>
      <c r="G10" s="205">
        <f>IFERROR(VLOOKUP(A10,'Control-UTE Marzo 2022 '!$K$7:$P$22,5,FALSE),0)</f>
        <v>0</v>
      </c>
      <c r="H10" s="205">
        <f t="shared" si="1"/>
        <v>600</v>
      </c>
      <c r="I10" s="205" t="s">
        <v>12</v>
      </c>
      <c r="J10" s="346">
        <f t="shared" si="2"/>
        <v>1938</v>
      </c>
      <c r="K10" s="377"/>
      <c r="L10" s="63"/>
      <c r="M10" s="63"/>
      <c r="N10"/>
      <c r="O10" s="237" t="s">
        <v>225</v>
      </c>
      <c r="P10" s="299">
        <f t="shared" si="3"/>
        <v>600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Marzo 2022 '!$K$7:$P$22,3,FALSE),0)</f>
        <v>920</v>
      </c>
      <c r="F11" s="205">
        <f>IFERROR(VLOOKUP(A11,'Control-UTE Marzo 2022 '!$K$7:$P$22,2,FALSE),0)</f>
        <v>0</v>
      </c>
      <c r="G11" s="205">
        <f>IFERROR(VLOOKUP(A11,'Control-UTE Marzo 2022 '!$K$7:$P$22,5,FALSE),0)</f>
        <v>0</v>
      </c>
      <c r="H11" s="205">
        <f t="shared" si="1"/>
        <v>920</v>
      </c>
      <c r="I11" s="205" t="s">
        <v>12</v>
      </c>
      <c r="J11" s="346">
        <f t="shared" si="2"/>
        <v>1692.8000000000002</v>
      </c>
      <c r="K11" s="377"/>
      <c r="L11" s="63"/>
      <c r="M11" s="63"/>
      <c r="N11"/>
      <c r="O11" s="237" t="s">
        <v>226</v>
      </c>
      <c r="P11" s="299">
        <f t="shared" si="3"/>
        <v>920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Marzo 2022 '!$K$7:$P$22,3,FALSE),0)</f>
        <v>1190</v>
      </c>
      <c r="F12" s="205">
        <f>IFERROR(VLOOKUP(A12,'Control-UTE Marzo 2022 '!$K$7:$P$22,2,FALSE),0)</f>
        <v>0</v>
      </c>
      <c r="G12" s="205">
        <f>IFERROR(VLOOKUP(A12,'Control-UTE Marzo 2022 '!$K$7:$P$22,5,FALSE),0)</f>
        <v>0</v>
      </c>
      <c r="H12" s="205">
        <f t="shared" si="1"/>
        <v>1190</v>
      </c>
      <c r="I12" s="205" t="s">
        <v>12</v>
      </c>
      <c r="J12" s="346">
        <f t="shared" si="2"/>
        <v>3784.2000000000003</v>
      </c>
      <c r="K12" s="377"/>
      <c r="L12" s="63"/>
      <c r="M12" s="63"/>
      <c r="N12"/>
      <c r="O12" s="237" t="s">
        <v>227</v>
      </c>
      <c r="P12" s="299">
        <f t="shared" si="3"/>
        <v>1190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Marzo 2022 '!$K$7:$P$22,3,FALSE),0)</f>
        <v>1950</v>
      </c>
      <c r="F13" s="205">
        <f>IFERROR(VLOOKUP(A13,'Control-UTE Marzo 2022 '!$K$7:$P$22,2,FALSE),0)</f>
        <v>900</v>
      </c>
      <c r="G13" s="205">
        <f>IFERROR(VLOOKUP(A13,'Control-UTE Marzo 2022 '!$K$7:$P$22,5,FALSE),0)</f>
        <v>0</v>
      </c>
      <c r="H13" s="205">
        <f t="shared" si="1"/>
        <v>2850</v>
      </c>
      <c r="I13" s="205" t="s">
        <v>12</v>
      </c>
      <c r="J13" s="346">
        <f t="shared" si="2"/>
        <v>6783</v>
      </c>
      <c r="K13" s="377"/>
      <c r="L13" s="63"/>
      <c r="M13" s="63"/>
      <c r="N13"/>
      <c r="O13" s="237" t="s">
        <v>228</v>
      </c>
      <c r="P13" s="299">
        <f t="shared" si="3"/>
        <v>2850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Marzo 2022 '!$K$7:$P$22,3,FALSE),0)</f>
        <v>0</v>
      </c>
      <c r="F14" s="205">
        <f>IFERROR(VLOOKUP(A14,'Control-UTE Marzo 2022 '!$K$7:$P$22,2,FALSE),0)</f>
        <v>0</v>
      </c>
      <c r="G14" s="205">
        <f>IFERROR(VLOOKUP(A14,'Control-UTE Marzo 2022 '!$K$7:$P$22,5,FALSE),0)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L14" s="63"/>
      <c r="M14" s="63"/>
      <c r="N14"/>
      <c r="O14" s="237" t="s">
        <v>285</v>
      </c>
      <c r="P14" s="299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Marzo 2022 '!$K$7:$P$22,3,FALSE),0)</f>
        <v>0</v>
      </c>
      <c r="F15" s="205">
        <f>IFERROR(VLOOKUP(A15,'Control-UTE Marzo 2022 '!$K$7:$P$22,2,FALSE),0)</f>
        <v>2095</v>
      </c>
      <c r="G15" s="205">
        <f>IFERROR(VLOOKUP(A15,'Control-UTE Marzo 2022 '!$K$7:$P$22,5,FALSE),0)</f>
        <v>0</v>
      </c>
      <c r="H15" s="205">
        <f t="shared" si="1"/>
        <v>2095</v>
      </c>
      <c r="I15" s="347" t="s">
        <v>12</v>
      </c>
      <c r="J15" s="346">
        <f t="shared" si="2"/>
        <v>12528.1</v>
      </c>
      <c r="K15" s="377"/>
      <c r="L15" s="63"/>
      <c r="M15" s="63"/>
      <c r="N15"/>
      <c r="O15" s="237" t="s">
        <v>229</v>
      </c>
      <c r="P15" s="299">
        <f t="shared" si="3"/>
        <v>2095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Marzo 2022 '!$K$7:$P$22,3,FALSE),0)</f>
        <v>0</v>
      </c>
      <c r="F16" s="205">
        <f>IFERROR(VLOOKUP(A16,'Control-UTE Marzo 2022 '!$K$7:$P$22,2,FALSE),0)</f>
        <v>720</v>
      </c>
      <c r="G16" s="205">
        <f>IFERROR(VLOOKUP(A16,'Control-UTE Marzo 2022 '!$K$7:$P$22,5,FALSE),0)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99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Marzo 2022 '!$K$7:$P$22,3,FALSE),0)</f>
        <v>0</v>
      </c>
      <c r="F17" s="205">
        <f>IFERROR(VLOOKUP(A17,'Control-UTE Marzo 2022 '!$K$7:$P$22,2,FALSE),0)</f>
        <v>450</v>
      </c>
      <c r="G17" s="205">
        <f>IFERROR(VLOOKUP(A17,'Control-UTE Marzo 2022 '!$K$7:$P$22,5,FALSE),0)</f>
        <v>150</v>
      </c>
      <c r="H17" s="205">
        <f t="shared" si="1"/>
        <v>600</v>
      </c>
      <c r="I17" s="347" t="s">
        <v>12</v>
      </c>
      <c r="J17" s="346">
        <f t="shared" si="2"/>
        <v>2934</v>
      </c>
      <c r="K17" s="377"/>
      <c r="O17" s="199" t="s">
        <v>269</v>
      </c>
      <c r="P17" s="299">
        <f t="shared" si="3"/>
        <v>600</v>
      </c>
    </row>
    <row r="18" spans="1:16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Marzo 2022 '!$K$7:$P$22,3,FALSE),0)</f>
        <v>0</v>
      </c>
      <c r="F18" s="205">
        <f>IFERROR(VLOOKUP(A18,'Control-UTE Marzo 2022 '!$K$7:$P$22,2,FALSE),0)</f>
        <v>0</v>
      </c>
      <c r="G18" s="205">
        <f>IFERROR(VLOOKUP(A18,'Control-UTE Marzo 2022 '!$K$7:$P$22,5,FALSE),0)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/>
      <c r="L18" s="63"/>
      <c r="M18" s="63"/>
      <c r="N18"/>
      <c r="O18" s="142" t="s">
        <v>246</v>
      </c>
      <c r="P18" s="299">
        <f t="shared" si="3"/>
        <v>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Marzo 2022 '!$K$7:$P$22,3,FALSE),0)</f>
        <v>0</v>
      </c>
      <c r="F19" s="205">
        <f>IFERROR(VLOOKUP(A19,'Control-UTE Marzo 2022 '!$K$7:$P$22,2,FALSE),0)</f>
        <v>0</v>
      </c>
      <c r="G19" s="205">
        <f>IFERROR(VLOOKUP(A19,'Control-UTE Marzo 2022 '!$K$7:$P$22,5,FALSE),0)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L19" s="63"/>
      <c r="M19" s="63"/>
      <c r="N19"/>
      <c r="O19" s="142" t="s">
        <v>284</v>
      </c>
      <c r="P19" s="299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Marzo 2022 '!$K$7:$P$22,3,FALSE),0)</f>
        <v>0</v>
      </c>
      <c r="F20" s="205">
        <f>IFERROR(VLOOKUP(A20,'Control-UTE Marzo 2022 '!$K$7:$P$22,2,FALSE),0)</f>
        <v>0</v>
      </c>
      <c r="G20" s="205">
        <f>IFERROR(VLOOKUP(A20,'Control-UTE Marzo 2022 '!$K$7:$P$22,5,FALSE),0)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99">
        <f t="shared" si="3"/>
        <v>0</v>
      </c>
    </row>
    <row r="21" spans="1:16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Marzo 2022 '!$K$7:$P$22,3,FALSE),0)</f>
        <v>0</v>
      </c>
      <c r="F21" s="205">
        <f>IFERROR(VLOOKUP(A21,'Control-UTE Marzo 2022 '!$K$7:$P$22,2,FALSE),0)</f>
        <v>380</v>
      </c>
      <c r="G21" s="205">
        <f>IFERROR(VLOOKUP(A21,'Control-UTE Marzo 2022 '!$K$7:$P$22,5,FALSE),0)</f>
        <v>0</v>
      </c>
      <c r="H21" s="205">
        <f t="shared" si="1"/>
        <v>380</v>
      </c>
      <c r="I21" s="347" t="s">
        <v>12</v>
      </c>
      <c r="J21" s="346">
        <f t="shared" si="2"/>
        <v>2378.7999999999997</v>
      </c>
      <c r="K21" s="377"/>
      <c r="O21" s="199" t="s">
        <v>235</v>
      </c>
      <c r="P21" s="299">
        <f t="shared" si="3"/>
        <v>380</v>
      </c>
    </row>
    <row r="22" spans="1:16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Marzo 2022 '!$K$7:$P$22,3,FALSE),0)</f>
        <v>1600</v>
      </c>
      <c r="F22" s="205">
        <f>IFERROR(VLOOKUP(A22,'Control-UTE Marzo 2022 '!$K$7:$P$22,2,FALSE),0)</f>
        <v>0</v>
      </c>
      <c r="G22" s="205">
        <f>IFERROR(VLOOKUP(A22,'Control-UTE Marzo 2022 '!$K$7:$P$22,5,FALSE),0)</f>
        <v>0</v>
      </c>
      <c r="H22" s="205">
        <f t="shared" si="1"/>
        <v>1600</v>
      </c>
      <c r="I22" s="347" t="s">
        <v>12</v>
      </c>
      <c r="J22" s="346">
        <f t="shared" si="2"/>
        <v>3440</v>
      </c>
      <c r="K22" s="377"/>
      <c r="L22" s="63"/>
      <c r="M22" s="63"/>
      <c r="N22"/>
      <c r="O22" s="237" t="s">
        <v>230</v>
      </c>
      <c r="P22" s="299">
        <f t="shared" si="3"/>
        <v>1600</v>
      </c>
    </row>
    <row r="23" spans="1:16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Marzo 2022 '!$K$7:$P$22,3,FALSE),0)</f>
        <v>120</v>
      </c>
      <c r="F23" s="205">
        <f>IFERROR(VLOOKUP(A23,'Control-UTE Marzo 2022 '!$K$7:$P$22,2,FALSE),0)</f>
        <v>0</v>
      </c>
      <c r="G23" s="205">
        <f>IFERROR(VLOOKUP(A23,'Control-UTE Marzo 2022 '!$K$7:$P$22,5,FALSE),0)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L23" s="63"/>
      <c r="M23" s="63"/>
      <c r="N23"/>
      <c r="O23" s="237" t="s">
        <v>231</v>
      </c>
      <c r="P23" s="299">
        <f t="shared" si="3"/>
        <v>120</v>
      </c>
    </row>
    <row r="24" spans="1:16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Marzo 2022 '!$K$7:$P$22,3,FALSE),0)</f>
        <v>380</v>
      </c>
      <c r="F24" s="205">
        <f>IFERROR(VLOOKUP(A24,'Control-UTE Marzo 2022 '!$K$7:$P$22,2,FALSE),0)</f>
        <v>0</v>
      </c>
      <c r="G24" s="205">
        <f>IFERROR(VLOOKUP(A24,'Control-UTE Marzo 2022 '!$K$7:$P$22,5,FALSE),0)</f>
        <v>0</v>
      </c>
      <c r="H24" s="205">
        <f t="shared" si="1"/>
        <v>380</v>
      </c>
      <c r="I24" s="347" t="s">
        <v>12</v>
      </c>
      <c r="J24" s="346">
        <f t="shared" si="2"/>
        <v>1075.4000000000001</v>
      </c>
      <c r="K24" s="377"/>
      <c r="L24" s="63"/>
      <c r="M24" s="332"/>
      <c r="N24"/>
      <c r="O24" s="237" t="s">
        <v>232</v>
      </c>
      <c r="P24" s="299">
        <f t="shared" si="3"/>
        <v>380</v>
      </c>
    </row>
    <row r="25" spans="1:16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Marzo 2022 '!$K$7:$P$22,3,FALSE),0)</f>
        <v>0</v>
      </c>
      <c r="F25" s="205">
        <f>IFERROR(VLOOKUP(A25,'Control-UTE Marzo 2022 '!$K$7:$P$22,2,FALSE),0)</f>
        <v>0</v>
      </c>
      <c r="G25" s="205">
        <f>IFERROR(VLOOKUP(A25,'Control-UTE Marzo 2022 '!$K$7:$P$22,5,FALSE),0)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L25" s="63"/>
      <c r="M25" s="63"/>
      <c r="N25"/>
      <c r="O25" s="301" t="s">
        <v>232</v>
      </c>
      <c r="P25" s="299">
        <f t="shared" si="3"/>
        <v>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Marzo 2022 '!$K$7:$P$22,3,FALSE),0)</f>
        <v>0</v>
      </c>
      <c r="F26" s="205">
        <f>IFERROR(VLOOKUP(A26,'Control-UTE Marzo 2022 '!$K$7:$P$22,2,FALSE),0)</f>
        <v>0</v>
      </c>
      <c r="G26" s="205">
        <f>IFERROR(VLOOKUP(A26,'Control-UTE Marzo 2022 '!$K$7:$P$22,5,FALSE),0)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L26" s="63"/>
      <c r="M26" s="63"/>
      <c r="N26"/>
      <c r="O26" s="142" t="s">
        <v>282</v>
      </c>
      <c r="P26" s="299">
        <f t="shared" si="3"/>
        <v>0</v>
      </c>
    </row>
    <row r="27" spans="1:16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0"/>
        <v>2.15</v>
      </c>
      <c r="E27" s="205">
        <f>IFERROR(VLOOKUP(A27,'Control-UTE Marzo 2022 '!$K$7:$P$22,3,FALSE),0)</f>
        <v>0</v>
      </c>
      <c r="F27" s="205">
        <f>IFERROR(VLOOKUP(A27,'Control-UTE Marzo 2022 '!$K$7:$P$22,2,FALSE),0)</f>
        <v>0</v>
      </c>
      <c r="G27" s="205">
        <f>IFERROR(VLOOKUP(A27,'Control-UTE Marzo 2022 '!$K$7:$P$22,5,FALSE),0)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/>
      <c r="L27" s="63"/>
      <c r="M27" s="63"/>
      <c r="N27"/>
      <c r="O27" s="301" t="s">
        <v>239</v>
      </c>
      <c r="P27" s="299">
        <f t="shared" si="3"/>
        <v>0</v>
      </c>
    </row>
    <row r="28" spans="1:16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0"/>
        <v>2850</v>
      </c>
      <c r="E28" s="205">
        <f>IFERROR(VLOOKUP(A28,'Control-UTE Marzo 2022 '!$K$7:$P$22,3,FALSE),0)</f>
        <v>0</v>
      </c>
      <c r="F28" s="205">
        <f>IFERROR(VLOOKUP(A28,'Control-UTE Marzo 2022 '!$K$7:$P$22,2,FALSE),0)</f>
        <v>0</v>
      </c>
      <c r="G28" s="205">
        <f>IFERROR(VLOOKUP(A28,'Control-UTE Marzo 2022 '!$K$7:$P$22,5,FALSE),0)</f>
        <v>0</v>
      </c>
      <c r="H28" s="205">
        <f t="shared" si="1"/>
        <v>0</v>
      </c>
      <c r="I28" s="347" t="s">
        <v>155</v>
      </c>
      <c r="J28" s="346">
        <f t="shared" si="2"/>
        <v>0</v>
      </c>
      <c r="K28" s="333"/>
      <c r="O28" s="199" t="s">
        <v>248</v>
      </c>
      <c r="P28" s="299">
        <f t="shared" si="3"/>
        <v>0</v>
      </c>
    </row>
    <row r="29" spans="1:16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0"/>
        <v>4.3899999999999997</v>
      </c>
      <c r="E29" s="205">
        <f>IFERROR(VLOOKUP(A29,'Control-UTE Marzo 2022 '!$K$7:$P$22,3,FALSE),0)</f>
        <v>185</v>
      </c>
      <c r="F29" s="205">
        <f>IFERROR(VLOOKUP(A29,'Control-UTE Marzo 2022 '!$K$7:$P$22,2,FALSE),0)</f>
        <v>0</v>
      </c>
      <c r="G29" s="205">
        <f>IFERROR(VLOOKUP(A29,'Control-UTE Marzo 2022 '!$K$7:$P$22,5,FALSE),0)</f>
        <v>0</v>
      </c>
      <c r="H29" s="205">
        <f t="shared" si="1"/>
        <v>185</v>
      </c>
      <c r="I29" s="347" t="s">
        <v>12</v>
      </c>
      <c r="J29" s="346">
        <f t="shared" si="2"/>
        <v>812.15</v>
      </c>
      <c r="K29" s="377"/>
      <c r="L29" s="63"/>
      <c r="M29" s="63"/>
      <c r="N29"/>
      <c r="O29" s="237" t="s">
        <v>233</v>
      </c>
      <c r="P29" s="299">
        <f t="shared" si="3"/>
        <v>185</v>
      </c>
    </row>
    <row r="30" spans="1:16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0"/>
        <v>3.9</v>
      </c>
      <c r="E30" s="205">
        <f>IFERROR(VLOOKUP(A30,'Control-UTE Marzo 2022 '!$K$7:$P$22,3,FALSE),0)</f>
        <v>0</v>
      </c>
      <c r="F30" s="205">
        <f>IFERROR(VLOOKUP(A30,'Control-UTE Marzo 2022 '!$K$7:$P$22,2,FALSE),0)</f>
        <v>0</v>
      </c>
      <c r="G30" s="205">
        <f>IFERROR(VLOOKUP(A30,'Control-UTE Marzo 2022 '!$K$7:$P$22,5,FALSE),0)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/>
      <c r="L30" s="333"/>
      <c r="M30"/>
      <c r="N30"/>
      <c r="O30" s="237" t="s">
        <v>255</v>
      </c>
      <c r="P30" s="299">
        <f t="shared" si="3"/>
        <v>0</v>
      </c>
    </row>
    <row r="31" spans="1:16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0"/>
        <v>4.45</v>
      </c>
      <c r="E31" s="205">
        <f>IFERROR(VLOOKUP(A31,'Control-UTE Marzo 2022 '!$K$7:$P$22,3,FALSE),0)</f>
        <v>0</v>
      </c>
      <c r="F31" s="205">
        <f>IFERROR(VLOOKUP(A31,'Control-UTE Marzo 2022 '!$K$7:$P$22,2,FALSE),0)</f>
        <v>200</v>
      </c>
      <c r="G31" s="205">
        <f>IFERROR(VLOOKUP(A31,'Control-UTE Marzo 2022 '!$K$7:$P$22,5,FALSE),0)</f>
        <v>0</v>
      </c>
      <c r="H31" s="205">
        <f t="shared" si="1"/>
        <v>200</v>
      </c>
      <c r="I31" s="347" t="s">
        <v>12</v>
      </c>
      <c r="J31" s="346">
        <f t="shared" si="2"/>
        <v>890</v>
      </c>
      <c r="K31" s="333"/>
      <c r="O31" s="199" t="s">
        <v>210</v>
      </c>
      <c r="P31" s="299">
        <f>H31/200</f>
        <v>1</v>
      </c>
    </row>
    <row r="32" spans="1:16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0"/>
        <v>1.18</v>
      </c>
      <c r="E32" s="205">
        <f>IFERROR(VLOOKUP(A32,'Control-UTE Marzo 2022 '!$K$7:$P$22,3,FALSE),0)</f>
        <v>0</v>
      </c>
      <c r="F32" s="205">
        <f>IFERROR(VLOOKUP(A32,'Control-UTE Marzo 2022 '!$K$7:$P$22,2,FALSE),0)</f>
        <v>0</v>
      </c>
      <c r="G32" s="205">
        <f>IFERROR(VLOOKUP(A32,'Control-UTE Marzo 2022 '!$K$7:$P$22,5,FALSE),0)</f>
        <v>0</v>
      </c>
      <c r="H32" s="205">
        <f t="shared" si="1"/>
        <v>0</v>
      </c>
      <c r="I32" s="347" t="s">
        <v>12</v>
      </c>
      <c r="J32" s="346">
        <f t="shared" si="2"/>
        <v>0</v>
      </c>
      <c r="K32" s="333"/>
      <c r="O32" s="237" t="s">
        <v>281</v>
      </c>
      <c r="P32" s="299">
        <f t="shared" si="3"/>
        <v>0</v>
      </c>
    </row>
    <row r="33" spans="1:16" s="200" customFormat="1" ht="24.95" hidden="1" customHeight="1" x14ac:dyDescent="0.2">
      <c r="A33" s="294" t="s">
        <v>71</v>
      </c>
      <c r="B33" s="205">
        <v>26</v>
      </c>
      <c r="C33" s="317" t="s">
        <v>72</v>
      </c>
      <c r="D33" s="384">
        <f t="shared" si="0"/>
        <v>4.5</v>
      </c>
      <c r="E33" s="317">
        <f>IFERROR(VLOOKUP(A33,'Control-UTE Marzo 2022 '!$K$7:$P$22,3,FALSE),0)</f>
        <v>0</v>
      </c>
      <c r="F33" s="317">
        <f>IFERROR(VLOOKUP(A33,'Control-UTE Marzo 2022 '!$K$7:$P$22,2,FALSE),0)</f>
        <v>0</v>
      </c>
      <c r="G33" s="317">
        <f>IFERROR(VLOOKUP(A33,'Control-UTE Marzo 2022 '!$K$7:$P$22,5,FALSE),0)</f>
        <v>0</v>
      </c>
      <c r="H33" s="317">
        <f t="shared" si="1"/>
        <v>0</v>
      </c>
      <c r="I33" s="347" t="s">
        <v>12</v>
      </c>
      <c r="J33" s="346">
        <f t="shared" si="2"/>
        <v>0</v>
      </c>
      <c r="K33" s="333"/>
      <c r="O33" s="299" t="s">
        <v>275</v>
      </c>
      <c r="P33" s="299">
        <f t="shared" si="3"/>
        <v>0</v>
      </c>
    </row>
    <row r="34" spans="1:16" ht="30" customHeight="1" x14ac:dyDescent="0.2">
      <c r="B34" s="202"/>
      <c r="C34" s="528" t="s">
        <v>11</v>
      </c>
      <c r="D34" s="528"/>
      <c r="E34" s="381">
        <f>SUM(E8:E33)</f>
        <v>6945</v>
      </c>
      <c r="F34" s="381">
        <f t="shared" ref="F34:J34" si="4">SUM(F8:F33)</f>
        <v>5345</v>
      </c>
      <c r="G34" s="381">
        <f t="shared" si="4"/>
        <v>150</v>
      </c>
      <c r="H34" s="381">
        <f t="shared" si="4"/>
        <v>12440</v>
      </c>
      <c r="I34" s="383" t="s">
        <v>12</v>
      </c>
      <c r="J34" s="81">
        <f t="shared" si="4"/>
        <v>44183.25</v>
      </c>
      <c r="K34" s="199"/>
      <c r="L34" s="60"/>
      <c r="M34" s="60"/>
      <c r="N34" s="321"/>
      <c r="P34" s="299"/>
    </row>
    <row r="35" spans="1:16" ht="30" customHeight="1" x14ac:dyDescent="0.2">
      <c r="B35" s="202"/>
      <c r="C35" s="527"/>
      <c r="D35" s="527"/>
      <c r="E35" s="527"/>
      <c r="F35" s="527"/>
      <c r="H35" s="382"/>
      <c r="I35" s="81" t="s">
        <v>328</v>
      </c>
      <c r="J35" s="373" t="s">
        <v>327</v>
      </c>
      <c r="K35" s="377"/>
      <c r="M35" s="321"/>
    </row>
    <row r="36" spans="1:16" ht="30" customHeight="1" x14ac:dyDescent="0.2">
      <c r="B36" s="202"/>
      <c r="C36" s="529" t="s">
        <v>326</v>
      </c>
      <c r="D36" s="529"/>
      <c r="E36" s="529"/>
      <c r="F36" s="529"/>
      <c r="G36" s="529"/>
      <c r="H36" s="387">
        <f>I36/$I$36</f>
        <v>1</v>
      </c>
      <c r="I36" s="385">
        <f>J34</f>
        <v>44183.25</v>
      </c>
      <c r="J36" s="385">
        <f>I36*0.97</f>
        <v>42857.752500000002</v>
      </c>
      <c r="K36" s="377"/>
      <c r="M36" s="321"/>
    </row>
    <row r="37" spans="1:16" ht="30" customHeight="1" x14ac:dyDescent="0.2">
      <c r="B37" s="202"/>
      <c r="C37" s="530" t="s">
        <v>323</v>
      </c>
      <c r="D37" s="531"/>
      <c r="E37" s="531"/>
      <c r="F37" s="531"/>
      <c r="G37" s="532"/>
      <c r="H37" s="386">
        <f t="shared" ref="H37:H39" si="5">I37/$I$36</f>
        <v>0.39360504263493529</v>
      </c>
      <c r="I37" s="346">
        <f>SUM(E8*$D$8+E9*$D$9+$D$10*E10+$D$11*E11+$D$12*E12+$D$13*E13+$D$14*E14+$D$15*E15+$D$16*E16+$D$17*E17+$D$18*E18+$D$19*E19+$D$20*E20+$D$21*E21+$D$22*E22+$D$23*E23+$D$24*E24+$D$25*E25+$D$26*E26+$D$27*E27+$D$28*E28+$D$29*E29+$D$30*E30+$D$31*E31+$D$32*E32+$D$33*E33)</f>
        <v>17390.750000000004</v>
      </c>
      <c r="J37" s="81">
        <f>I37*0.97</f>
        <v>16869.027500000004</v>
      </c>
      <c r="K37" s="333"/>
      <c r="L37" s="333"/>
      <c r="M37" s="333"/>
    </row>
    <row r="38" spans="1:16" ht="30" customHeight="1" x14ac:dyDescent="0.2">
      <c r="B38" s="202"/>
      <c r="C38" s="530" t="s">
        <v>324</v>
      </c>
      <c r="D38" s="531"/>
      <c r="E38" s="531"/>
      <c r="F38" s="531" t="e">
        <f>G38/G35</f>
        <v>#DIV/0!</v>
      </c>
      <c r="G38" s="532"/>
      <c r="H38" s="386">
        <f t="shared" si="5"/>
        <v>0.58979364351875418</v>
      </c>
      <c r="I38" s="346">
        <f>SUM(F8*$D$8+F9*$D$9+$D$10*F10+$D$11*F11+$D$12*F12+$D$13*F13+$D$14*F14+$D$15*F15+$D$16*F16+$D$17*F17+$D$18*F18+$D$19*F19+$D$20*F20+$D$21*F21+$D$22*F22+$D$23*F23+$D$24*F24+$D$25*F25+$D$26*F26+$D$27*F27+$D$28*F28+$D$29*F29+$D$30*F30+$D$31*F31+$D$32*F32+$D$33*F33)</f>
        <v>26058.999999999996</v>
      </c>
      <c r="J38" s="81">
        <f t="shared" ref="J38:J39" si="6">I38*0.97</f>
        <v>25277.229999999996</v>
      </c>
      <c r="K38" s="377"/>
      <c r="L38" s="321"/>
      <c r="M38" s="321"/>
    </row>
    <row r="39" spans="1:16" ht="30" customHeight="1" x14ac:dyDescent="0.2">
      <c r="B39" s="202"/>
      <c r="C39" s="530" t="s">
        <v>343</v>
      </c>
      <c r="D39" s="531"/>
      <c r="E39" s="531"/>
      <c r="F39" s="531" t="e">
        <f>G39/G36</f>
        <v>#DIV/0!</v>
      </c>
      <c r="G39" s="532"/>
      <c r="H39" s="392">
        <f t="shared" si="5"/>
        <v>1.6601313846310535E-2</v>
      </c>
      <c r="I39" s="346">
        <f>SUM(G8*$D$8+G9*$D$9+$D$10*G10+$D$11*G11+$D$12*G12+$D$13*G13+$D$14*G14+$D$15*G15+$D$16*G16+$D$17*G17+$D$18*G18+$D$19*G19+$D$20*G20+$D$21*G21+$D$22*G22+$D$23*G23+$D$24*G24+$D$25*G25+$D$26*G26+$D$27*G27+$D$28*G28+$D$29*G29+$D$30*G30+$D$31*G31+$D$32*G32+$D$33*G33)</f>
        <v>733.5</v>
      </c>
      <c r="J39" s="81">
        <f t="shared" si="6"/>
        <v>711.495</v>
      </c>
      <c r="K39" s="377"/>
      <c r="L39" s="321"/>
      <c r="M39" s="321"/>
    </row>
    <row r="40" spans="1:16" ht="30" customHeight="1" x14ac:dyDescent="0.2">
      <c r="B40" s="202"/>
      <c r="C40" s="290"/>
      <c r="D40" s="201"/>
      <c r="E40" s="163"/>
      <c r="F40" s="372">
        <f>G37+G39</f>
        <v>0</v>
      </c>
      <c r="G40" s="201"/>
      <c r="H40" s="201"/>
      <c r="I40" s="201"/>
      <c r="J40" s="164"/>
      <c r="K40" s="377"/>
      <c r="M40" s="199" t="str">
        <f>B5</f>
        <v>Período Marzo 2022</v>
      </c>
    </row>
    <row r="41" spans="1:16" ht="30" customHeight="1" x14ac:dyDescent="0.2">
      <c r="B41" s="202"/>
      <c r="C41" s="526" t="s">
        <v>321</v>
      </c>
      <c r="D41" s="526"/>
      <c r="E41" s="526"/>
      <c r="F41" s="256">
        <v>1942</v>
      </c>
      <c r="G41" s="167">
        <f>1-G43</f>
        <v>0.99</v>
      </c>
      <c r="H41" s="205" t="s">
        <v>10</v>
      </c>
      <c r="I41" s="346">
        <f>(F41*G41)</f>
        <v>1922.58</v>
      </c>
      <c r="J41" s="81">
        <f>I41*0.97</f>
        <v>1864.9025999999999</v>
      </c>
      <c r="K41" s="377"/>
      <c r="L41" s="321"/>
      <c r="N41" s="199" t="s">
        <v>347</v>
      </c>
      <c r="O41" s="200">
        <v>20002585</v>
      </c>
      <c r="P41" s="333">
        <f>F41*0.97</f>
        <v>1883.74</v>
      </c>
    </row>
    <row r="42" spans="1:16" ht="30" customHeight="1" x14ac:dyDescent="0.2">
      <c r="B42" s="202"/>
      <c r="C42" s="526" t="s">
        <v>322</v>
      </c>
      <c r="D42" s="526"/>
      <c r="E42" s="526"/>
      <c r="F42" s="340">
        <v>614366.89046557597</v>
      </c>
      <c r="G42" s="167">
        <v>0.99</v>
      </c>
      <c r="H42" s="205" t="s">
        <v>10</v>
      </c>
      <c r="I42" s="340">
        <f>(F42*G42)</f>
        <v>608223.22156092024</v>
      </c>
      <c r="J42" s="339">
        <f>I42*0.97</f>
        <v>589976.52491409262</v>
      </c>
      <c r="K42" s="377"/>
      <c r="L42" s="321"/>
      <c r="N42" s="199" t="s">
        <v>346</v>
      </c>
      <c r="O42" s="201">
        <v>20002374</v>
      </c>
      <c r="P42" s="393">
        <f>F42*0.97</f>
        <v>595935.88375160866</v>
      </c>
    </row>
    <row r="43" spans="1:16" ht="30" customHeight="1" x14ac:dyDescent="0.2">
      <c r="A43" s="199">
        <f>1/84</f>
        <v>1.1904761904761904E-2</v>
      </c>
      <c r="B43" s="202"/>
      <c r="C43" s="526" t="s">
        <v>344</v>
      </c>
      <c r="D43" s="526"/>
      <c r="E43" s="526"/>
      <c r="F43" s="256">
        <v>1942</v>
      </c>
      <c r="G43" s="167">
        <v>0.01</v>
      </c>
      <c r="H43" s="205" t="s">
        <v>10</v>
      </c>
      <c r="I43" s="346">
        <f>(F43*G43)</f>
        <v>19.420000000000002</v>
      </c>
      <c r="J43" s="81">
        <f>I43*0.97</f>
        <v>18.837400000000002</v>
      </c>
      <c r="K43" s="377"/>
      <c r="L43" s="321"/>
      <c r="O43" s="200"/>
      <c r="P43" s="200"/>
    </row>
    <row r="44" spans="1:16" ht="30" customHeight="1" x14ac:dyDescent="0.2">
      <c r="B44" s="202"/>
      <c r="C44" s="526" t="s">
        <v>345</v>
      </c>
      <c r="D44" s="526"/>
      <c r="E44" s="526"/>
      <c r="F44" s="340">
        <v>614366.89046557597</v>
      </c>
      <c r="G44" s="167">
        <v>0.01</v>
      </c>
      <c r="H44" s="205" t="s">
        <v>10</v>
      </c>
      <c r="I44" s="340">
        <f>(F44*G44)</f>
        <v>6143.6689046557594</v>
      </c>
      <c r="J44" s="339">
        <f>I44*0.97</f>
        <v>5959.3588375160862</v>
      </c>
      <c r="K44" s="377"/>
      <c r="L44" s="321"/>
      <c r="O44" s="200"/>
      <c r="P44" s="200"/>
    </row>
    <row r="45" spans="1:16" s="237" customFormat="1" ht="30" customHeight="1" x14ac:dyDescent="0.25">
      <c r="A45" s="199"/>
      <c r="B45" s="251"/>
      <c r="C45" s="250"/>
      <c r="D45" s="249"/>
      <c r="E45" s="12"/>
      <c r="F45" s="249"/>
      <c r="G45" s="249"/>
      <c r="H45" s="249"/>
      <c r="I45" s="249"/>
      <c r="J45" s="13"/>
      <c r="K45" s="378"/>
      <c r="O45" s="199"/>
      <c r="P45" s="199"/>
    </row>
    <row r="46" spans="1:16" s="237" customFormat="1" ht="30" customHeight="1" x14ac:dyDescent="0.2">
      <c r="A46" s="199"/>
      <c r="B46" s="535" t="s">
        <v>325</v>
      </c>
      <c r="C46" s="535"/>
      <c r="D46" s="535"/>
      <c r="E46" s="535"/>
      <c r="F46" s="535"/>
      <c r="G46" s="205" t="s">
        <v>8</v>
      </c>
      <c r="H46" s="533">
        <f>I41+I36+I43</f>
        <v>46125.25</v>
      </c>
      <c r="I46" s="533"/>
      <c r="J46" s="533"/>
      <c r="K46" s="378"/>
      <c r="O46" s="199"/>
      <c r="P46" s="199"/>
    </row>
    <row r="47" spans="1:16" s="237" customFormat="1" ht="30" customHeight="1" x14ac:dyDescent="0.2">
      <c r="A47" s="199"/>
      <c r="B47" s="535" t="s">
        <v>15</v>
      </c>
      <c r="C47" s="535"/>
      <c r="D47" s="535"/>
      <c r="E47" s="535"/>
      <c r="F47" s="535"/>
      <c r="G47" s="205" t="s">
        <v>9</v>
      </c>
      <c r="H47" s="533">
        <f>I42+I44</f>
        <v>614366.89046557597</v>
      </c>
      <c r="I47" s="533"/>
      <c r="J47" s="533"/>
      <c r="K47" s="378"/>
      <c r="O47" s="199"/>
      <c r="P47" s="199"/>
    </row>
    <row r="48" spans="1:16" s="237" customFormat="1" ht="30" customHeight="1" x14ac:dyDescent="0.2">
      <c r="B48" s="536" t="s">
        <v>174</v>
      </c>
      <c r="C48" s="536"/>
      <c r="D48" s="536"/>
      <c r="E48" s="536"/>
      <c r="F48" s="536"/>
      <c r="G48" s="247" t="s">
        <v>8</v>
      </c>
      <c r="H48" s="534">
        <f>H46*0.97</f>
        <v>44741.4925</v>
      </c>
      <c r="I48" s="534"/>
      <c r="J48" s="534"/>
      <c r="K48" s="378"/>
      <c r="L48" s="244"/>
      <c r="O48" s="199"/>
      <c r="P48" s="199"/>
    </row>
    <row r="49" spans="1:16" ht="30" customHeight="1" x14ac:dyDescent="0.2">
      <c r="A49" s="237"/>
      <c r="B49" s="536" t="s">
        <v>175</v>
      </c>
      <c r="C49" s="536"/>
      <c r="D49" s="536"/>
      <c r="E49" s="536"/>
      <c r="F49" s="536"/>
      <c r="G49" s="247" t="s">
        <v>9</v>
      </c>
      <c r="H49" s="534">
        <f>H47*0.97</f>
        <v>595935.88375160866</v>
      </c>
      <c r="I49" s="534"/>
      <c r="J49" s="534"/>
    </row>
    <row r="50" spans="1:16" ht="24.95" customHeight="1" x14ac:dyDescent="0.2">
      <c r="B50" s="241"/>
      <c r="C50" s="240"/>
      <c r="D50" s="240"/>
      <c r="E50" s="240"/>
      <c r="F50" s="239"/>
      <c r="G50" s="239"/>
      <c r="H50" s="239"/>
      <c r="I50" s="239"/>
      <c r="J50" s="238"/>
      <c r="P50" s="200"/>
    </row>
    <row r="51" spans="1:16" ht="24.95" customHeight="1" x14ac:dyDescent="0.2">
      <c r="B51" s="234"/>
      <c r="C51" s="237"/>
      <c r="D51" s="237"/>
      <c r="E51" s="237"/>
      <c r="J51" s="236"/>
    </row>
    <row r="52" spans="1:16" ht="24.95" customHeight="1" x14ac:dyDescent="0.2">
      <c r="B52" s="234"/>
      <c r="C52" s="237"/>
      <c r="D52" s="237"/>
      <c r="E52" s="237"/>
      <c r="J52" s="236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D55" s="225"/>
      <c r="E55" s="225"/>
      <c r="F55" s="225"/>
      <c r="G55" s="225"/>
      <c r="H55" s="225"/>
      <c r="I55" s="225"/>
      <c r="J55" s="235"/>
    </row>
    <row r="56" spans="1:16" ht="24.95" customHeight="1" x14ac:dyDescent="0.2">
      <c r="B56" s="234"/>
      <c r="D56" s="225"/>
      <c r="F56" s="225"/>
      <c r="G56" s="225"/>
      <c r="H56" s="225"/>
      <c r="I56" s="225"/>
      <c r="J56" s="235"/>
    </row>
    <row r="57" spans="1:16" ht="15" customHeight="1" x14ac:dyDescent="0.2">
      <c r="B57" s="234"/>
      <c r="C57" s="233" t="s">
        <v>16</v>
      </c>
      <c r="D57" s="232"/>
      <c r="E57" s="509" t="s">
        <v>16</v>
      </c>
      <c r="F57" s="509"/>
      <c r="G57" s="509"/>
      <c r="H57" s="509"/>
      <c r="I57" s="509"/>
      <c r="J57" s="510"/>
      <c r="K57" s="379"/>
    </row>
    <row r="58" spans="1:16" ht="15.75" x14ac:dyDescent="0.25">
      <c r="B58" s="230"/>
      <c r="C58" s="229" t="s">
        <v>69</v>
      </c>
      <c r="D58" s="228"/>
      <c r="F58" s="537" t="s">
        <v>337</v>
      </c>
      <c r="G58" s="537"/>
      <c r="H58" s="537"/>
      <c r="I58" s="537"/>
      <c r="J58" s="538"/>
      <c r="K58" s="380"/>
    </row>
    <row r="59" spans="1:16" x14ac:dyDescent="0.2">
      <c r="B59" s="224"/>
      <c r="C59" s="223"/>
      <c r="D59" s="223"/>
      <c r="E59" s="222"/>
      <c r="F59" s="222"/>
      <c r="G59" s="222"/>
      <c r="H59" s="222"/>
      <c r="I59" s="222"/>
      <c r="J59" s="221"/>
    </row>
    <row r="60" spans="1:16" ht="21.95" customHeight="1" x14ac:dyDescent="0.2"/>
    <row r="61" spans="1:16" ht="7.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3.2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7.5" customHeight="1" x14ac:dyDescent="0.2"/>
    <row r="78" ht="18" customHeight="1" x14ac:dyDescent="0.2"/>
    <row r="79" ht="18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>
      <c r="A83" s="199" t="s">
        <v>46</v>
      </c>
      <c r="B83" s="199">
        <v>2.76</v>
      </c>
    </row>
    <row r="84" spans="1:2" x14ac:dyDescent="0.2">
      <c r="A84" s="199" t="s">
        <v>47</v>
      </c>
      <c r="B84" s="199">
        <v>2</v>
      </c>
    </row>
    <row r="85" spans="1:2" x14ac:dyDescent="0.2">
      <c r="A85" s="199" t="s">
        <v>49</v>
      </c>
      <c r="B85" s="199">
        <v>3.23</v>
      </c>
    </row>
    <row r="86" spans="1:2" x14ac:dyDescent="0.2">
      <c r="A86" s="199" t="s">
        <v>48</v>
      </c>
      <c r="B86" s="199">
        <v>1.84</v>
      </c>
    </row>
    <row r="87" spans="1:2" x14ac:dyDescent="0.2">
      <c r="A87" s="199" t="s">
        <v>50</v>
      </c>
      <c r="B87" s="199">
        <v>3.18</v>
      </c>
    </row>
    <row r="88" spans="1:2" x14ac:dyDescent="0.2">
      <c r="A88" s="199" t="s">
        <v>51</v>
      </c>
      <c r="B88" s="199">
        <v>2.38</v>
      </c>
    </row>
    <row r="89" spans="1:2" x14ac:dyDescent="0.2">
      <c r="A89" s="199" t="s">
        <v>52</v>
      </c>
      <c r="B89" s="199">
        <v>5.45</v>
      </c>
    </row>
    <row r="90" spans="1:2" x14ac:dyDescent="0.2">
      <c r="A90" s="199" t="s">
        <v>53</v>
      </c>
      <c r="B90" s="199">
        <v>5.98</v>
      </c>
    </row>
    <row r="91" spans="1:2" x14ac:dyDescent="0.2">
      <c r="A91" s="199" t="s">
        <v>73</v>
      </c>
      <c r="B91" s="199">
        <v>2.2000000000000002</v>
      </c>
    </row>
    <row r="92" spans="1:2" x14ac:dyDescent="0.2">
      <c r="A92" s="199" t="s">
        <v>54</v>
      </c>
      <c r="B92" s="199">
        <v>4.7</v>
      </c>
    </row>
    <row r="93" spans="1:2" x14ac:dyDescent="0.2">
      <c r="A93" s="199" t="s">
        <v>101</v>
      </c>
      <c r="B93" s="199">
        <v>4.4000000000000004</v>
      </c>
    </row>
    <row r="94" spans="1:2" x14ac:dyDescent="0.2">
      <c r="A94" s="199" t="s">
        <v>55</v>
      </c>
      <c r="B94" s="199">
        <v>2.15</v>
      </c>
    </row>
    <row r="95" spans="1:2" x14ac:dyDescent="0.2">
      <c r="A95" s="199" t="s">
        <v>56</v>
      </c>
      <c r="B95" s="199">
        <v>2.41</v>
      </c>
    </row>
    <row r="96" spans="1:2" x14ac:dyDescent="0.2">
      <c r="A96" s="199" t="s">
        <v>57</v>
      </c>
      <c r="B96" s="199">
        <v>2.83</v>
      </c>
    </row>
    <row r="97" spans="1:2" x14ac:dyDescent="0.2">
      <c r="A97" s="199" t="s">
        <v>58</v>
      </c>
      <c r="B97" s="199">
        <v>3.46</v>
      </c>
    </row>
    <row r="98" spans="1:2" x14ac:dyDescent="0.2">
      <c r="A98" s="199" t="s">
        <v>59</v>
      </c>
      <c r="B98" s="199">
        <v>2.15</v>
      </c>
    </row>
    <row r="99" spans="1:2" x14ac:dyDescent="0.2">
      <c r="A99" s="199" t="s">
        <v>60</v>
      </c>
      <c r="B99" s="199">
        <v>4.3899999999999997</v>
      </c>
    </row>
    <row r="100" spans="1:2" x14ac:dyDescent="0.2">
      <c r="A100" s="199" t="s">
        <v>61</v>
      </c>
      <c r="B100" s="199">
        <v>3.9</v>
      </c>
    </row>
    <row r="101" spans="1:2" x14ac:dyDescent="0.2">
      <c r="A101" s="199" t="s">
        <v>62</v>
      </c>
      <c r="B101" s="199">
        <v>1.18</v>
      </c>
    </row>
    <row r="102" spans="1:2" x14ac:dyDescent="0.2">
      <c r="A102" s="199" t="s">
        <v>72</v>
      </c>
      <c r="B102" s="199">
        <v>4.5</v>
      </c>
    </row>
    <row r="103" spans="1:2" x14ac:dyDescent="0.2">
      <c r="A103" s="199" t="s">
        <v>77</v>
      </c>
      <c r="B103" s="199">
        <v>6.49</v>
      </c>
    </row>
    <row r="104" spans="1:2" x14ac:dyDescent="0.2">
      <c r="A104" s="199" t="s">
        <v>152</v>
      </c>
      <c r="B104" s="199">
        <v>5.53</v>
      </c>
    </row>
    <row r="105" spans="1:2" x14ac:dyDescent="0.2">
      <c r="A105" s="199" t="s">
        <v>217</v>
      </c>
      <c r="B105" s="199">
        <v>4.8899999999999997</v>
      </c>
    </row>
    <row r="106" spans="1:2" x14ac:dyDescent="0.2">
      <c r="A106" s="199" t="s">
        <v>167</v>
      </c>
      <c r="B106" s="199">
        <v>6.26</v>
      </c>
    </row>
    <row r="107" spans="1:2" x14ac:dyDescent="0.2">
      <c r="A107" s="127" t="s">
        <v>209</v>
      </c>
      <c r="B107" s="199">
        <v>4.45</v>
      </c>
    </row>
    <row r="108" spans="1:2" x14ac:dyDescent="0.2">
      <c r="A108" s="199" t="s">
        <v>248</v>
      </c>
      <c r="B108" s="199">
        <v>2850</v>
      </c>
    </row>
  </sheetData>
  <autoFilter ref="A7:P44" xr:uid="{179096E6-7507-4174-AD03-A912A5797EFC}">
    <filterColumn colId="9">
      <filters blank="1">
        <filter val="$ 5.959,36"/>
        <filter val="$ 589.976,52"/>
        <filter val="Bonificaicón 3%"/>
        <filter val="USD 1.075,40"/>
        <filter val="USD 1.656,00"/>
        <filter val="USD 1.692,80"/>
        <filter val="USD 1.864,90"/>
        <filter val="USD 1.938,00"/>
        <filter val="USD 12.528,10"/>
        <filter val="USD 16.869,03"/>
        <filter val="USD 18,84"/>
        <filter val="USD 2.378,80"/>
        <filter val="USD 2.934,00"/>
        <filter val="USD 25.277,23"/>
        <filter val="USD 289,20"/>
        <filter val="USD 3.440,00"/>
        <filter val="USD 3.784,20"/>
        <filter val="USD 3.981,60"/>
        <filter val="USD 42.857,75"/>
        <filter val="USD 44.183,25"/>
        <filter val="USD 6.783,00"/>
        <filter val="USD 711,50"/>
        <filter val="USD 812,15"/>
        <filter val="USD 890,00"/>
      </filters>
    </filterColumn>
  </autoFilter>
  <mergeCells count="24">
    <mergeCell ref="E57:J57"/>
    <mergeCell ref="F58:J58"/>
    <mergeCell ref="C43:E43"/>
    <mergeCell ref="C44:E44"/>
    <mergeCell ref="B48:F48"/>
    <mergeCell ref="H48:J48"/>
    <mergeCell ref="B49:F49"/>
    <mergeCell ref="H49:J49"/>
    <mergeCell ref="B47:F47"/>
    <mergeCell ref="H47:J47"/>
    <mergeCell ref="B46:F46"/>
    <mergeCell ref="H46:J46"/>
    <mergeCell ref="C42:E42"/>
    <mergeCell ref="B2:J2"/>
    <mergeCell ref="B3:J3"/>
    <mergeCell ref="B4:J4"/>
    <mergeCell ref="B5:J5"/>
    <mergeCell ref="C34:D34"/>
    <mergeCell ref="C35:F35"/>
    <mergeCell ref="C36:G36"/>
    <mergeCell ref="C37:G37"/>
    <mergeCell ref="C38:G38"/>
    <mergeCell ref="C39:G39"/>
    <mergeCell ref="C41:E4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A6299-DB31-462A-B471-97EA56AD14D1}">
  <sheetPr codeName="Hoja72">
    <pageSetUpPr fitToPage="1"/>
  </sheetPr>
  <dimension ref="A1:S79"/>
  <sheetViews>
    <sheetView topLeftCell="B3" zoomScale="98" zoomScaleNormal="98" workbookViewId="0">
      <selection activeCell="C42" sqref="C42:E4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17.5703125" style="199" bestFit="1" customWidth="1"/>
    <col min="8" max="10" width="6" style="199" customWidth="1"/>
    <col min="11" max="11" width="20.5703125" style="199" bestFit="1" customWidth="1"/>
    <col min="12" max="12" width="25.85546875" style="199" bestFit="1" customWidth="1"/>
    <col min="13" max="13" width="6.28515625" style="199" bestFit="1" customWidth="1"/>
    <col min="14" max="14" width="11.42578125" style="199" bestFit="1" customWidth="1"/>
    <col min="15" max="15" width="18.85546875" style="199" bestFit="1" customWidth="1"/>
    <col min="16" max="16" width="13.42578125" style="199" bestFit="1" customWidth="1"/>
    <col min="17" max="17" width="5.140625" style="199" bestFit="1" customWidth="1"/>
    <col min="18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  <c r="S3" s="199">
        <f>+V2</f>
        <v>0</v>
      </c>
    </row>
    <row r="4" spans="2:19" x14ac:dyDescent="0.2">
      <c r="B4" s="91">
        <v>80050921</v>
      </c>
      <c r="C4" s="92">
        <v>44636</v>
      </c>
      <c r="D4" s="389" t="s">
        <v>29</v>
      </c>
      <c r="E4" s="390">
        <v>400</v>
      </c>
      <c r="F4" s="391" t="s">
        <v>338</v>
      </c>
      <c r="G4" s="391" t="s">
        <v>331</v>
      </c>
      <c r="H4" s="200"/>
      <c r="I4" s="200"/>
      <c r="J4" s="200"/>
      <c r="K4" s="200"/>
    </row>
    <row r="5" spans="2:19" x14ac:dyDescent="0.2">
      <c r="B5" s="91">
        <v>80050921</v>
      </c>
      <c r="C5" s="92">
        <v>44636</v>
      </c>
      <c r="D5" s="389" t="s">
        <v>28</v>
      </c>
      <c r="E5" s="390">
        <v>400</v>
      </c>
      <c r="F5" s="391" t="s">
        <v>338</v>
      </c>
      <c r="G5" s="391" t="s">
        <v>332</v>
      </c>
      <c r="H5" s="200"/>
      <c r="I5" s="200"/>
      <c r="J5" s="200"/>
      <c r="K5" s="200"/>
    </row>
    <row r="6" spans="2:19" x14ac:dyDescent="0.2">
      <c r="B6" s="91">
        <v>80050921</v>
      </c>
      <c r="C6" s="92">
        <v>44636</v>
      </c>
      <c r="D6" s="389" t="s">
        <v>31</v>
      </c>
      <c r="E6" s="390">
        <v>460</v>
      </c>
      <c r="F6" s="391" t="s">
        <v>338</v>
      </c>
      <c r="G6" s="391" t="s">
        <v>331</v>
      </c>
      <c r="H6" s="200"/>
      <c r="I6" s="200"/>
      <c r="J6" s="200"/>
      <c r="K6" s="101" t="s">
        <v>154</v>
      </c>
      <c r="L6" s="101" t="s">
        <v>112</v>
      </c>
      <c r="M6" s="76"/>
      <c r="N6" s="76"/>
      <c r="O6" s="76"/>
      <c r="P6" s="76"/>
      <c r="Q6"/>
      <c r="R6"/>
    </row>
    <row r="7" spans="2:19" x14ac:dyDescent="0.2">
      <c r="B7" s="91">
        <v>80050921</v>
      </c>
      <c r="C7" s="92">
        <v>44636</v>
      </c>
      <c r="D7" s="389" t="s">
        <v>32</v>
      </c>
      <c r="E7" s="390">
        <v>25</v>
      </c>
      <c r="F7" s="391" t="s">
        <v>338</v>
      </c>
      <c r="G7" s="391" t="s">
        <v>331</v>
      </c>
      <c r="H7" s="200"/>
      <c r="I7" s="200"/>
      <c r="J7" s="200"/>
      <c r="K7" s="101" t="s">
        <v>23</v>
      </c>
      <c r="L7" s="76" t="s">
        <v>332</v>
      </c>
      <c r="M7" s="76" t="s">
        <v>331</v>
      </c>
      <c r="N7" s="76" t="s">
        <v>27</v>
      </c>
      <c r="O7" s="76" t="s">
        <v>342</v>
      </c>
      <c r="P7" s="76" t="s">
        <v>24</v>
      </c>
      <c r="Q7"/>
      <c r="R7"/>
    </row>
    <row r="8" spans="2:19" x14ac:dyDescent="0.2">
      <c r="B8" s="91">
        <v>80050921</v>
      </c>
      <c r="C8" s="92">
        <v>44636</v>
      </c>
      <c r="D8" s="389" t="s">
        <v>35</v>
      </c>
      <c r="E8" s="390">
        <v>1050</v>
      </c>
      <c r="F8" s="391" t="s">
        <v>338</v>
      </c>
      <c r="G8" s="391" t="s">
        <v>332</v>
      </c>
      <c r="K8" s="76" t="s">
        <v>29</v>
      </c>
      <c r="L8" s="76"/>
      <c r="M8" s="76">
        <v>600</v>
      </c>
      <c r="N8" s="76"/>
      <c r="O8" s="76"/>
      <c r="P8" s="76">
        <v>600</v>
      </c>
      <c r="Q8"/>
      <c r="R8"/>
    </row>
    <row r="9" spans="2:19" x14ac:dyDescent="0.2">
      <c r="B9" s="91">
        <v>80050921</v>
      </c>
      <c r="C9" s="92">
        <v>44636</v>
      </c>
      <c r="D9" s="389" t="s">
        <v>149</v>
      </c>
      <c r="E9" s="390">
        <v>720</v>
      </c>
      <c r="F9" s="391" t="s">
        <v>338</v>
      </c>
      <c r="G9" s="391" t="s">
        <v>332</v>
      </c>
      <c r="K9" s="76" t="s">
        <v>28</v>
      </c>
      <c r="L9" s="76">
        <v>600</v>
      </c>
      <c r="M9" s="76"/>
      <c r="N9" s="76"/>
      <c r="O9" s="76"/>
      <c r="P9" s="76">
        <v>600</v>
      </c>
      <c r="Q9"/>
      <c r="R9"/>
    </row>
    <row r="10" spans="2:19" x14ac:dyDescent="0.2">
      <c r="B10" s="91">
        <v>80050921</v>
      </c>
      <c r="C10" s="92">
        <v>44636</v>
      </c>
      <c r="D10" s="389" t="s">
        <v>166</v>
      </c>
      <c r="E10" s="390">
        <v>200</v>
      </c>
      <c r="F10" s="391" t="s">
        <v>338</v>
      </c>
      <c r="G10" s="391" t="s">
        <v>332</v>
      </c>
      <c r="K10" s="76" t="s">
        <v>31</v>
      </c>
      <c r="L10" s="76"/>
      <c r="M10" s="76">
        <v>920</v>
      </c>
      <c r="N10" s="76"/>
      <c r="O10" s="76"/>
      <c r="P10" s="76">
        <v>920</v>
      </c>
      <c r="Q10"/>
      <c r="R10"/>
    </row>
    <row r="11" spans="2:19" x14ac:dyDescent="0.2">
      <c r="B11" s="91">
        <v>80050921</v>
      </c>
      <c r="C11" s="92">
        <v>44636</v>
      </c>
      <c r="D11" s="391" t="s">
        <v>210</v>
      </c>
      <c r="E11" s="390">
        <v>200</v>
      </c>
      <c r="F11" s="391" t="s">
        <v>338</v>
      </c>
      <c r="G11" s="391" t="s">
        <v>332</v>
      </c>
      <c r="H11" s="208"/>
      <c r="I11" s="208"/>
      <c r="J11" s="208"/>
      <c r="K11" s="76" t="s">
        <v>32</v>
      </c>
      <c r="L11" s="76"/>
      <c r="M11" s="76">
        <v>1190</v>
      </c>
      <c r="N11" s="76"/>
      <c r="O11" s="76"/>
      <c r="P11" s="76">
        <v>1190</v>
      </c>
      <c r="Q11"/>
      <c r="R11"/>
    </row>
    <row r="12" spans="2:19" x14ac:dyDescent="0.2">
      <c r="B12" s="76">
        <v>80050925</v>
      </c>
      <c r="C12" s="77">
        <v>44636</v>
      </c>
      <c r="D12" s="388" t="s">
        <v>35</v>
      </c>
      <c r="E12" s="369">
        <v>350</v>
      </c>
      <c r="F12" s="100" t="s">
        <v>339</v>
      </c>
      <c r="G12" s="388" t="s">
        <v>332</v>
      </c>
      <c r="K12" s="76" t="s">
        <v>33</v>
      </c>
      <c r="L12" s="76">
        <v>900</v>
      </c>
      <c r="M12" s="76">
        <v>1950</v>
      </c>
      <c r="N12" s="76"/>
      <c r="O12" s="76"/>
      <c r="P12" s="76">
        <v>2850</v>
      </c>
      <c r="Q12"/>
      <c r="R12"/>
    </row>
    <row r="13" spans="2:19" x14ac:dyDescent="0.2">
      <c r="B13" s="76">
        <v>80050925</v>
      </c>
      <c r="C13" s="77">
        <v>44636</v>
      </c>
      <c r="D13" s="388" t="s">
        <v>42</v>
      </c>
      <c r="E13" s="369">
        <v>120</v>
      </c>
      <c r="F13" s="100" t="s">
        <v>339</v>
      </c>
      <c r="G13" s="388" t="s">
        <v>331</v>
      </c>
      <c r="K13" s="76" t="s">
        <v>35</v>
      </c>
      <c r="L13" s="76">
        <v>2095</v>
      </c>
      <c r="M13" s="76"/>
      <c r="N13" s="76"/>
      <c r="O13" s="76"/>
      <c r="P13" s="76">
        <v>2095</v>
      </c>
      <c r="Q13"/>
      <c r="R13"/>
    </row>
    <row r="14" spans="2:19" x14ac:dyDescent="0.2">
      <c r="B14" s="91">
        <v>80050926</v>
      </c>
      <c r="C14" s="92">
        <v>44637</v>
      </c>
      <c r="D14" s="389" t="s">
        <v>31</v>
      </c>
      <c r="E14" s="390">
        <v>460</v>
      </c>
      <c r="F14" s="391" t="s">
        <v>340</v>
      </c>
      <c r="G14" s="389" t="s">
        <v>331</v>
      </c>
      <c r="K14" s="76" t="s">
        <v>149</v>
      </c>
      <c r="L14" s="76">
        <v>720</v>
      </c>
      <c r="M14" s="76"/>
      <c r="N14" s="76"/>
      <c r="O14" s="76"/>
      <c r="P14" s="76">
        <v>720</v>
      </c>
      <c r="Q14"/>
      <c r="R14"/>
    </row>
    <row r="15" spans="2:19" x14ac:dyDescent="0.2">
      <c r="B15" s="91">
        <v>80050926</v>
      </c>
      <c r="C15" s="92">
        <v>44637</v>
      </c>
      <c r="D15" s="389" t="s">
        <v>32</v>
      </c>
      <c r="E15" s="390">
        <v>175</v>
      </c>
      <c r="F15" s="391" t="s">
        <v>340</v>
      </c>
      <c r="G15" s="389" t="s">
        <v>331</v>
      </c>
      <c r="K15" s="76" t="s">
        <v>214</v>
      </c>
      <c r="L15" s="76">
        <v>450</v>
      </c>
      <c r="M15" s="76"/>
      <c r="N15" s="76"/>
      <c r="O15" s="76">
        <v>150</v>
      </c>
      <c r="P15" s="76">
        <v>600</v>
      </c>
      <c r="Q15"/>
      <c r="R15"/>
    </row>
    <row r="16" spans="2:19" x14ac:dyDescent="0.2">
      <c r="B16" s="91">
        <v>80050926</v>
      </c>
      <c r="C16" s="92">
        <v>44637</v>
      </c>
      <c r="D16" s="389" t="s">
        <v>33</v>
      </c>
      <c r="E16" s="390">
        <v>1950</v>
      </c>
      <c r="F16" s="391" t="s">
        <v>340</v>
      </c>
      <c r="G16" s="389" t="s">
        <v>331</v>
      </c>
      <c r="K16" s="76" t="s">
        <v>166</v>
      </c>
      <c r="L16" s="76">
        <v>380</v>
      </c>
      <c r="M16" s="76"/>
      <c r="N16" s="76"/>
      <c r="O16" s="76"/>
      <c r="P16" s="76">
        <v>380</v>
      </c>
      <c r="Q16"/>
      <c r="R16"/>
    </row>
    <row r="17" spans="1:18" x14ac:dyDescent="0.2">
      <c r="B17" s="91">
        <v>80050926</v>
      </c>
      <c r="C17" s="92">
        <v>44637</v>
      </c>
      <c r="D17" s="389" t="s">
        <v>33</v>
      </c>
      <c r="E17" s="390">
        <v>900</v>
      </c>
      <c r="F17" s="391" t="s">
        <v>340</v>
      </c>
      <c r="G17" s="389" t="s">
        <v>332</v>
      </c>
      <c r="K17" s="76" t="s">
        <v>37</v>
      </c>
      <c r="L17" s="76"/>
      <c r="M17" s="76">
        <v>1600</v>
      </c>
      <c r="N17" s="76"/>
      <c r="O17" s="76"/>
      <c r="P17" s="76">
        <v>1600</v>
      </c>
      <c r="Q17"/>
      <c r="R17"/>
    </row>
    <row r="18" spans="1:18" x14ac:dyDescent="0.2">
      <c r="B18" s="91">
        <v>80050926</v>
      </c>
      <c r="C18" s="92">
        <v>44637</v>
      </c>
      <c r="D18" s="389" t="s">
        <v>35</v>
      </c>
      <c r="E18" s="390">
        <v>345</v>
      </c>
      <c r="F18" s="391" t="s">
        <v>340</v>
      </c>
      <c r="G18" s="389" t="s">
        <v>332</v>
      </c>
      <c r="K18" s="76" t="s">
        <v>38</v>
      </c>
      <c r="L18" s="76"/>
      <c r="M18" s="76">
        <v>120</v>
      </c>
      <c r="N18" s="76"/>
      <c r="O18" s="76"/>
      <c r="P18" s="76">
        <v>120</v>
      </c>
      <c r="Q18"/>
      <c r="R18"/>
    </row>
    <row r="19" spans="1:18" x14ac:dyDescent="0.2">
      <c r="B19" s="91">
        <v>80050926</v>
      </c>
      <c r="C19" s="92">
        <v>44637</v>
      </c>
      <c r="D19" s="389" t="s">
        <v>214</v>
      </c>
      <c r="E19" s="390">
        <v>450</v>
      </c>
      <c r="F19" s="391" t="s">
        <v>340</v>
      </c>
      <c r="G19" s="389" t="s">
        <v>332</v>
      </c>
      <c r="K19" s="76" t="s">
        <v>39</v>
      </c>
      <c r="L19" s="76"/>
      <c r="M19" s="76">
        <v>380</v>
      </c>
      <c r="N19" s="76"/>
      <c r="O19" s="76"/>
      <c r="P19" s="76">
        <v>380</v>
      </c>
      <c r="Q19"/>
      <c r="R19"/>
    </row>
    <row r="20" spans="1:18" x14ac:dyDescent="0.2">
      <c r="B20" s="91">
        <v>80050926</v>
      </c>
      <c r="C20" s="92">
        <v>44637</v>
      </c>
      <c r="D20" s="389" t="s">
        <v>166</v>
      </c>
      <c r="E20" s="390">
        <v>180</v>
      </c>
      <c r="F20" s="391" t="s">
        <v>340</v>
      </c>
      <c r="G20" s="389" t="s">
        <v>332</v>
      </c>
      <c r="K20" s="76" t="s">
        <v>42</v>
      </c>
      <c r="L20" s="76"/>
      <c r="M20" s="76">
        <v>185</v>
      </c>
      <c r="N20" s="76"/>
      <c r="O20" s="76"/>
      <c r="P20" s="76">
        <v>185</v>
      </c>
      <c r="Q20"/>
      <c r="R20"/>
    </row>
    <row r="21" spans="1:18" x14ac:dyDescent="0.2">
      <c r="B21" s="91">
        <v>80050926</v>
      </c>
      <c r="C21" s="92">
        <v>44637</v>
      </c>
      <c r="D21" s="389" t="s">
        <v>37</v>
      </c>
      <c r="E21" s="390">
        <v>190</v>
      </c>
      <c r="F21" s="391" t="s">
        <v>340</v>
      </c>
      <c r="G21" s="389" t="s">
        <v>331</v>
      </c>
      <c r="K21" s="76" t="s">
        <v>27</v>
      </c>
      <c r="L21" s="76"/>
      <c r="M21" s="76"/>
      <c r="N21" s="76"/>
      <c r="O21" s="76"/>
      <c r="P21" s="76"/>
      <c r="Q21"/>
      <c r="R21"/>
    </row>
    <row r="22" spans="1:18" x14ac:dyDescent="0.2">
      <c r="B22" s="76">
        <v>80051106</v>
      </c>
      <c r="C22" s="77">
        <v>44638</v>
      </c>
      <c r="D22" s="388" t="s">
        <v>29</v>
      </c>
      <c r="E22" s="369">
        <v>200</v>
      </c>
      <c r="F22" s="100" t="s">
        <v>341</v>
      </c>
      <c r="G22" s="100" t="s">
        <v>331</v>
      </c>
      <c r="H22" s="208"/>
      <c r="I22" s="208"/>
      <c r="J22" s="208"/>
      <c r="K22" s="76" t="s">
        <v>210</v>
      </c>
      <c r="L22" s="76">
        <v>200</v>
      </c>
      <c r="M22" s="76"/>
      <c r="N22" s="76"/>
      <c r="O22" s="76"/>
      <c r="P22" s="76">
        <v>200</v>
      </c>
    </row>
    <row r="23" spans="1:18" x14ac:dyDescent="0.2">
      <c r="B23" s="76">
        <v>80051106</v>
      </c>
      <c r="C23" s="77">
        <v>44638</v>
      </c>
      <c r="D23" s="388" t="s">
        <v>28</v>
      </c>
      <c r="E23" s="369">
        <v>200</v>
      </c>
      <c r="F23" s="100" t="s">
        <v>341</v>
      </c>
      <c r="G23" s="388" t="s">
        <v>332</v>
      </c>
      <c r="K23" s="76" t="s">
        <v>24</v>
      </c>
      <c r="L23" s="76">
        <v>5345</v>
      </c>
      <c r="M23" s="76">
        <v>6945</v>
      </c>
      <c r="N23" s="76"/>
      <c r="O23" s="76">
        <v>150</v>
      </c>
      <c r="P23" s="76">
        <v>12440</v>
      </c>
    </row>
    <row r="24" spans="1:18" x14ac:dyDescent="0.2">
      <c r="B24" s="76">
        <v>80051106</v>
      </c>
      <c r="C24" s="77">
        <v>44638</v>
      </c>
      <c r="D24" s="388" t="s">
        <v>32</v>
      </c>
      <c r="E24" s="369">
        <v>990</v>
      </c>
      <c r="F24" s="100" t="s">
        <v>341</v>
      </c>
      <c r="G24" s="100" t="s">
        <v>331</v>
      </c>
    </row>
    <row r="25" spans="1:18" x14ac:dyDescent="0.2">
      <c r="B25" s="76">
        <v>80051106</v>
      </c>
      <c r="C25" s="77">
        <v>44638</v>
      </c>
      <c r="D25" s="388" t="s">
        <v>214</v>
      </c>
      <c r="E25" s="369">
        <v>150</v>
      </c>
      <c r="F25" s="100" t="s">
        <v>341</v>
      </c>
      <c r="G25" s="100" t="s">
        <v>342</v>
      </c>
    </row>
    <row r="26" spans="1:18" x14ac:dyDescent="0.2">
      <c r="B26" s="76">
        <v>80051106</v>
      </c>
      <c r="C26" s="77">
        <v>44638</v>
      </c>
      <c r="D26" s="388" t="s">
        <v>37</v>
      </c>
      <c r="E26" s="369">
        <v>1410</v>
      </c>
      <c r="F26" s="100" t="s">
        <v>341</v>
      </c>
      <c r="G26" s="100" t="s">
        <v>331</v>
      </c>
    </row>
    <row r="27" spans="1:18" x14ac:dyDescent="0.2">
      <c r="B27" s="76">
        <v>80051106</v>
      </c>
      <c r="C27" s="77">
        <v>44638</v>
      </c>
      <c r="D27" s="341" t="s">
        <v>38</v>
      </c>
      <c r="E27" s="341">
        <v>120</v>
      </c>
      <c r="F27" s="100" t="s">
        <v>341</v>
      </c>
      <c r="G27" s="100" t="s">
        <v>331</v>
      </c>
    </row>
    <row r="28" spans="1:18" x14ac:dyDescent="0.2">
      <c r="B28" s="76">
        <v>80051106</v>
      </c>
      <c r="C28" s="77">
        <v>44638</v>
      </c>
      <c r="D28" s="341" t="s">
        <v>39</v>
      </c>
      <c r="E28" s="341">
        <v>380</v>
      </c>
      <c r="F28" s="100" t="s">
        <v>341</v>
      </c>
      <c r="G28" s="100" t="s">
        <v>331</v>
      </c>
    </row>
    <row r="29" spans="1:18" x14ac:dyDescent="0.2">
      <c r="B29" s="76">
        <v>80051106</v>
      </c>
      <c r="C29" s="77">
        <v>44638</v>
      </c>
      <c r="D29" s="341" t="s">
        <v>42</v>
      </c>
      <c r="E29" s="341">
        <v>65</v>
      </c>
      <c r="F29" s="100" t="s">
        <v>341</v>
      </c>
      <c r="G29" s="100" t="s">
        <v>331</v>
      </c>
    </row>
    <row r="30" spans="1:18" x14ac:dyDescent="0.2">
      <c r="B30" s="76">
        <v>80051106</v>
      </c>
      <c r="C30" s="77">
        <v>44638</v>
      </c>
      <c r="D30" s="302" t="s">
        <v>35</v>
      </c>
      <c r="E30" s="364">
        <v>350</v>
      </c>
      <c r="F30" s="100" t="s">
        <v>341</v>
      </c>
      <c r="G30" s="388" t="s">
        <v>332</v>
      </c>
    </row>
    <row r="31" spans="1:18" x14ac:dyDescent="0.2">
      <c r="B31" s="210"/>
      <c r="C31" s="211"/>
      <c r="D31" s="302"/>
      <c r="E31" s="302"/>
      <c r="F31" s="210"/>
      <c r="G31" s="100"/>
    </row>
    <row r="32" spans="1:18" s="200" customFormat="1" x14ac:dyDescent="0.2">
      <c r="A32" s="199"/>
      <c r="B32" s="210"/>
      <c r="C32" s="211"/>
      <c r="D32" s="302"/>
      <c r="E32" s="302"/>
      <c r="F32" s="355"/>
      <c r="G32" s="100"/>
      <c r="H32" s="199"/>
      <c r="I32" s="199"/>
      <c r="J32" s="199"/>
      <c r="K32" s="199"/>
    </row>
    <row r="33" spans="1:13" x14ac:dyDescent="0.2">
      <c r="B33" s="205"/>
      <c r="C33" s="207"/>
      <c r="D33" s="341"/>
      <c r="E33" s="341"/>
      <c r="F33" s="207"/>
      <c r="G33" s="100"/>
      <c r="M33" s="309"/>
    </row>
    <row r="34" spans="1:13" s="200" customFormat="1" x14ac:dyDescent="0.2">
      <c r="A34" s="199"/>
      <c r="B34" s="205"/>
      <c r="C34" s="207"/>
      <c r="D34" s="341"/>
      <c r="E34" s="341"/>
      <c r="F34" s="207"/>
      <c r="G34" s="100"/>
      <c r="H34" s="199"/>
      <c r="I34" s="199"/>
      <c r="J34" s="199"/>
      <c r="K34" s="199"/>
      <c r="M34" s="348"/>
    </row>
    <row r="35" spans="1:13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  <c r="M35" s="348"/>
    </row>
    <row r="36" spans="1:13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3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3" s="200" customFormat="1" x14ac:dyDescent="0.2">
      <c r="A38" s="199"/>
      <c r="B38" s="205"/>
      <c r="C38" s="207"/>
      <c r="D38" s="205"/>
      <c r="E38" s="205"/>
      <c r="F38" s="341"/>
      <c r="G38" s="100"/>
      <c r="H38" s="199"/>
      <c r="I38" s="199"/>
      <c r="J38" s="199"/>
      <c r="K38" s="199"/>
    </row>
    <row r="39" spans="1:13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  <c r="M39" s="348"/>
    </row>
    <row r="40" spans="1:13" s="200" customFormat="1" x14ac:dyDescent="0.2">
      <c r="A40" s="199"/>
      <c r="B40" s="205"/>
      <c r="C40" s="207"/>
      <c r="D40" s="205"/>
      <c r="E40" s="205"/>
      <c r="F40" s="356"/>
      <c r="G40" s="100"/>
      <c r="H40" s="199"/>
      <c r="I40" s="199"/>
      <c r="J40" s="199"/>
      <c r="K40" s="199"/>
    </row>
    <row r="41" spans="1:13" s="200" customFormat="1" x14ac:dyDescent="0.2">
      <c r="A41" s="199"/>
      <c r="B41" s="205"/>
      <c r="C41" s="207"/>
      <c r="D41" s="205"/>
      <c r="E41" s="205"/>
      <c r="F41" s="205"/>
      <c r="G41" s="100"/>
      <c r="H41" s="199"/>
      <c r="I41" s="199"/>
      <c r="J41" s="199"/>
      <c r="K41" s="199"/>
    </row>
    <row r="42" spans="1:13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3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3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3" s="200" customFormat="1" x14ac:dyDescent="0.2">
      <c r="A45" s="199"/>
      <c r="C45" s="203"/>
      <c r="G45" s="199"/>
      <c r="H45" s="199"/>
      <c r="I45" s="199"/>
      <c r="J45" s="199"/>
      <c r="K45" s="199"/>
    </row>
    <row r="46" spans="1:13" s="200" customFormat="1" x14ac:dyDescent="0.2">
      <c r="A46" s="199"/>
      <c r="C46" s="203"/>
      <c r="G46" s="199"/>
      <c r="H46" s="199"/>
      <c r="I46" s="199"/>
      <c r="J46" s="199"/>
      <c r="K46" s="199"/>
    </row>
    <row r="47" spans="1:13" s="200" customFormat="1" x14ac:dyDescent="0.2">
      <c r="A47" s="199"/>
      <c r="C47" s="203"/>
      <c r="G47" s="199"/>
      <c r="H47" s="199"/>
      <c r="I47" s="199"/>
      <c r="J47" s="199"/>
      <c r="K47" s="199"/>
    </row>
    <row r="48" spans="1:13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331</v>
      </c>
      <c r="F49" s="201"/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332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41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1" t="s">
        <v>42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210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43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44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370" t="s">
        <v>71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</sheetData>
  <autoFilter ref="B3:F32" xr:uid="{00000000-0009-0000-0000-000040000000}"/>
  <phoneticPr fontId="37" type="noConversion"/>
  <dataValidations count="6">
    <dataValidation type="list" allowBlank="1" showInputMessage="1" showErrorMessage="1" sqref="G4:G44" xr:uid="{E0F68AEC-8638-4950-AF0C-40901859BDC4}">
      <formula1>$C$49:$C$52</formula1>
    </dataValidation>
    <dataValidation type="list" allowBlank="1" showInputMessage="1" showErrorMessage="1" sqref="D40" xr:uid="{5C491858-FB35-4A3E-BBB9-0DEE66E7CAD0}">
      <formula1>$B$47:$B$78</formula1>
    </dataValidation>
    <dataValidation type="list" allowBlank="1" showInputMessage="1" showErrorMessage="1" sqref="D49" xr:uid="{00888179-35BE-40FE-9BE2-319AC965A354}">
      <formula1>$B$49:$B$68</formula1>
    </dataValidation>
    <dataValidation type="list" allowBlank="1" showInputMessage="1" showErrorMessage="1" sqref="D45:D48 D4:D33" xr:uid="{43E04C93-8912-4385-89DB-65F8B04C2847}">
      <formula1>$B$49:$B$74</formula1>
    </dataValidation>
    <dataValidation type="list" allowBlank="1" showInputMessage="1" showErrorMessage="1" sqref="D34:D35" xr:uid="{1090158C-DE62-4B4F-B83D-7E56C2B238E6}">
      <formula1>$B$47:$B$73</formula1>
    </dataValidation>
    <dataValidation type="list" allowBlank="1" showInputMessage="1" showErrorMessage="1" sqref="D36:D39 D41:D44" xr:uid="{ED229522-1B78-4D58-A26F-C0F530813C96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28B62-2779-4BE0-B446-331A283BF666}">
  <sheetPr filterMode="1">
    <tabColor rgb="FFFFC000"/>
    <pageSetUpPr fitToPage="1"/>
  </sheetPr>
  <dimension ref="A1:P108"/>
  <sheetViews>
    <sheetView showGridLines="0" topLeftCell="A37" zoomScale="80" zoomScaleNormal="80" workbookViewId="0">
      <selection activeCell="F44" sqref="F4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9" width="14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L1" s="71"/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66</v>
      </c>
      <c r="C3" s="515"/>
      <c r="D3" s="515"/>
      <c r="E3" s="515"/>
      <c r="F3" s="515"/>
      <c r="G3" s="515"/>
      <c r="H3" s="515"/>
      <c r="I3" s="515"/>
      <c r="J3" s="516"/>
      <c r="K3" s="376"/>
      <c r="O3" s="76" t="s">
        <v>135</v>
      </c>
      <c r="P3" s="325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76" t="s">
        <v>136</v>
      </c>
      <c r="P4" s="325">
        <v>10230503</v>
      </c>
    </row>
    <row r="5" spans="1:16" ht="15.75" customHeight="1" x14ac:dyDescent="0.35">
      <c r="B5" s="520" t="s">
        <v>365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5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VLOOKUP(C8,$A$83:$B$102,2,FALSE)</f>
        <v>2.76</v>
      </c>
      <c r="E8" s="205">
        <f>IFERROR(VLOOKUP(A8,'Control-UTE Abril 2022'!$K$7:$P$33,2,FALSE),0)</f>
        <v>430</v>
      </c>
      <c r="F8" s="205">
        <f>IFERROR(VLOOKUP(A8,'Control-UTE Abril 2022'!$K$7:$P$33,3,FALSE),0)</f>
        <v>0</v>
      </c>
      <c r="G8" s="205">
        <f>IFERROR(VLOOKUP(A8,'Control-UTE Abril 2022'!$K$7:$P$33,4,FALSE),0)</f>
        <v>0</v>
      </c>
      <c r="H8" s="205">
        <f>E8+F8+G8</f>
        <v>430</v>
      </c>
      <c r="I8" s="205" t="s">
        <v>12</v>
      </c>
      <c r="J8" s="346">
        <f>D8*H8</f>
        <v>1186.8</v>
      </c>
      <c r="K8" s="377">
        <f>J8+F8</f>
        <v>1186.8</v>
      </c>
      <c r="M8" s="290"/>
      <c r="O8" s="142" t="s">
        <v>224</v>
      </c>
      <c r="P8" s="299">
        <f>H8</f>
        <v>430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0">VLOOKUP(C9,$A$83:$B$113,2,FALSE)</f>
        <v>2</v>
      </c>
      <c r="E9" s="205">
        <f>IFERROR(VLOOKUP(A9,'Control-UTE Abril 2022'!$K$7:$P$33,2,FALSE),0)</f>
        <v>0</v>
      </c>
      <c r="F9" s="205">
        <f>IFERROR(VLOOKUP(A9,'Control-UTE Abril 2022'!$K$7:$P$33,3,FALSE),0)</f>
        <v>0</v>
      </c>
      <c r="G9" s="205">
        <f>IFERROR(VLOOKUP(A9,'Control-UTE Abril 2022'!$K$7:$P$33,4,FALSE),0)</f>
        <v>0</v>
      </c>
      <c r="H9" s="205">
        <f t="shared" ref="H9:H33" si="1">E9+F9+G9</f>
        <v>0</v>
      </c>
      <c r="I9" s="205" t="s">
        <v>12</v>
      </c>
      <c r="J9" s="346">
        <f t="shared" ref="J9:J33" si="2">D9*H9</f>
        <v>0</v>
      </c>
      <c r="K9" s="333"/>
      <c r="L9" s="63"/>
      <c r="M9" s="63"/>
      <c r="O9" s="301" t="s">
        <v>286</v>
      </c>
      <c r="P9" s="299">
        <f t="shared" ref="P9:P33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Abril 2022'!$K$7:$P$33,2,FALSE),0)</f>
        <v>0</v>
      </c>
      <c r="F10" s="205">
        <f>IFERROR(VLOOKUP(A10,'Control-UTE Abril 2022'!$K$7:$P$33,3,FALSE),0)</f>
        <v>500</v>
      </c>
      <c r="G10" s="205">
        <f>IFERROR(VLOOKUP(A10,'Control-UTE Abril 2022'!$K$7:$P$33,4,FALSE),0)</f>
        <v>0</v>
      </c>
      <c r="H10" s="205">
        <f t="shared" si="1"/>
        <v>500</v>
      </c>
      <c r="I10" s="205" t="s">
        <v>12</v>
      </c>
      <c r="J10" s="346">
        <f t="shared" si="2"/>
        <v>1615</v>
      </c>
      <c r="K10" s="377"/>
      <c r="L10" s="63"/>
      <c r="M10" s="63"/>
      <c r="N10"/>
      <c r="O10" s="237" t="s">
        <v>225</v>
      </c>
      <c r="P10" s="299">
        <f t="shared" si="3"/>
        <v>500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Abril 2022'!$K$7:$P$33,2,FALSE),0)</f>
        <v>920</v>
      </c>
      <c r="F11" s="205">
        <f>IFERROR(VLOOKUP(A11,'Control-UTE Abril 2022'!$K$7:$P$33,3,FALSE),0)</f>
        <v>0</v>
      </c>
      <c r="G11" s="205">
        <f>IFERROR(VLOOKUP(A11,'Control-UTE Abril 2022'!$K$7:$P$33,4,FALSE),0)</f>
        <v>0</v>
      </c>
      <c r="H11" s="205">
        <f t="shared" si="1"/>
        <v>920</v>
      </c>
      <c r="I11" s="205" t="s">
        <v>12</v>
      </c>
      <c r="J11" s="346">
        <f t="shared" si="2"/>
        <v>1692.8000000000002</v>
      </c>
      <c r="K11" s="377"/>
      <c r="L11" s="63"/>
      <c r="M11" s="63"/>
      <c r="N11"/>
      <c r="O11" s="237" t="s">
        <v>226</v>
      </c>
      <c r="P11" s="299">
        <f t="shared" si="3"/>
        <v>920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Abril 2022'!$K$7:$P$33,2,FALSE),0)</f>
        <v>1280</v>
      </c>
      <c r="F12" s="205">
        <f>IFERROR(VLOOKUP(A12,'Control-UTE Abril 2022'!$K$7:$P$33,3,FALSE),0)</f>
        <v>0</v>
      </c>
      <c r="G12" s="205">
        <f>IFERROR(VLOOKUP(A12,'Control-UTE Abril 2022'!$K$7:$P$33,4,FALSE),0)</f>
        <v>0</v>
      </c>
      <c r="H12" s="205">
        <f t="shared" si="1"/>
        <v>1280</v>
      </c>
      <c r="I12" s="205" t="s">
        <v>12</v>
      </c>
      <c r="J12" s="346">
        <f t="shared" si="2"/>
        <v>4070.4</v>
      </c>
      <c r="K12" s="377"/>
      <c r="L12" s="63"/>
      <c r="M12" s="63"/>
      <c r="N12"/>
      <c r="O12" s="237" t="s">
        <v>227</v>
      </c>
      <c r="P12" s="299">
        <f t="shared" si="3"/>
        <v>1280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Abril 2022'!$K$7:$P$33,2,FALSE),0)</f>
        <v>2925</v>
      </c>
      <c r="F13" s="205">
        <f>IFERROR(VLOOKUP(A13,'Control-UTE Abril 2022'!$K$7:$P$33,3,FALSE),0)</f>
        <v>0</v>
      </c>
      <c r="G13" s="205">
        <f>IFERROR(VLOOKUP(A13,'Control-UTE Abril 2022'!$K$7:$P$33,4,FALSE),0)</f>
        <v>0</v>
      </c>
      <c r="H13" s="205">
        <f t="shared" si="1"/>
        <v>2925</v>
      </c>
      <c r="I13" s="205" t="s">
        <v>12</v>
      </c>
      <c r="J13" s="346">
        <f t="shared" si="2"/>
        <v>6961.5</v>
      </c>
      <c r="K13" s="377"/>
      <c r="L13" s="63"/>
      <c r="M13" s="63"/>
      <c r="N13"/>
      <c r="O13" s="237" t="s">
        <v>228</v>
      </c>
      <c r="P13" s="299">
        <f t="shared" si="3"/>
        <v>2925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Abril 2022'!$K$7:$P$33,2,FALSE),0)</f>
        <v>0</v>
      </c>
      <c r="F14" s="205">
        <f>IFERROR(VLOOKUP(A14,'Control-UTE Abril 2022'!$K$7:$P$33,3,FALSE),0)</f>
        <v>0</v>
      </c>
      <c r="G14" s="205">
        <f>IFERROR(VLOOKUP(A14,'Control-UTE Abril 2022'!$K$7:$P$33,4,FALSE),0)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L14" s="63"/>
      <c r="M14" s="63"/>
      <c r="N14"/>
      <c r="O14" s="237" t="s">
        <v>285</v>
      </c>
      <c r="P14" s="299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Abril 2022'!$K$7:$P$33,2,FALSE),0)</f>
        <v>0</v>
      </c>
      <c r="F15" s="205">
        <f>IFERROR(VLOOKUP(A15,'Control-UTE Abril 2022'!$K$7:$P$33,3,FALSE),0)</f>
        <v>2035</v>
      </c>
      <c r="G15" s="205">
        <f>IFERROR(VLOOKUP(A15,'Control-UTE Abril 2022'!$K$7:$P$33,4,FALSE),0)</f>
        <v>0</v>
      </c>
      <c r="H15" s="205">
        <f t="shared" si="1"/>
        <v>2035</v>
      </c>
      <c r="I15" s="347" t="s">
        <v>12</v>
      </c>
      <c r="J15" s="346">
        <f t="shared" si="2"/>
        <v>12169.300000000001</v>
      </c>
      <c r="K15" s="377"/>
      <c r="L15" s="63"/>
      <c r="M15" s="63"/>
      <c r="N15"/>
      <c r="O15" s="237" t="s">
        <v>229</v>
      </c>
      <c r="P15" s="299">
        <f t="shared" si="3"/>
        <v>2035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Abril 2022'!$K$7:$P$33,2,FALSE),0)</f>
        <v>0</v>
      </c>
      <c r="F16" s="205">
        <f>IFERROR(VLOOKUP(A16,'Control-UTE Abril 2022'!$K$7:$P$33,3,FALSE),0)</f>
        <v>720</v>
      </c>
      <c r="G16" s="205">
        <f>IFERROR(VLOOKUP(A16,'Control-UTE Abril 2022'!$K$7:$P$33,4,FALSE),0)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99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Abril 2022'!$K$7:$P$33,2,FALSE),0)</f>
        <v>0</v>
      </c>
      <c r="F17" s="205">
        <f>IFERROR(VLOOKUP(A17,'Control-UTE Abril 2022'!$K$7:$P$33,3,FALSE),0)</f>
        <v>450</v>
      </c>
      <c r="G17" s="205">
        <f>IFERROR(VLOOKUP(A17,'Control-UTE Abril 2022'!$K$7:$P$33,4,FALSE),0)</f>
        <v>150</v>
      </c>
      <c r="H17" s="205">
        <f t="shared" si="1"/>
        <v>600</v>
      </c>
      <c r="I17" s="347" t="s">
        <v>12</v>
      </c>
      <c r="J17" s="346">
        <f t="shared" si="2"/>
        <v>2934</v>
      </c>
      <c r="K17" s="377"/>
      <c r="O17" s="199" t="s">
        <v>269</v>
      </c>
      <c r="P17" s="299">
        <f t="shared" si="3"/>
        <v>600</v>
      </c>
    </row>
    <row r="18" spans="1:16" s="200" customFormat="1" ht="24.95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Abril 2022'!$K$7:$P$33,2,FALSE),0)</f>
        <v>0</v>
      </c>
      <c r="F18" s="205">
        <f>IFERROR(VLOOKUP(A18,'Control-UTE Abril 2022'!$K$7:$P$33,3,FALSE),0)</f>
        <v>400</v>
      </c>
      <c r="G18" s="205">
        <f>IFERROR(VLOOKUP(A18,'Control-UTE Abril 2022'!$K$7:$P$33,4,FALSE),0)</f>
        <v>0</v>
      </c>
      <c r="H18" s="205">
        <f t="shared" si="1"/>
        <v>400</v>
      </c>
      <c r="I18" s="347" t="s">
        <v>12</v>
      </c>
      <c r="J18" s="346">
        <f t="shared" si="2"/>
        <v>880.00000000000011</v>
      </c>
      <c r="K18" s="333"/>
      <c r="L18" s="63"/>
      <c r="M18" s="63"/>
      <c r="N18"/>
      <c r="O18" s="142" t="s">
        <v>246</v>
      </c>
      <c r="P18" s="299">
        <f t="shared" si="3"/>
        <v>400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Abril 2022'!$K$7:$P$33,2,FALSE),0)</f>
        <v>0</v>
      </c>
      <c r="F19" s="205">
        <f>IFERROR(VLOOKUP(A19,'Control-UTE Abril 2022'!$K$7:$P$33,3,FALSE),0)</f>
        <v>0</v>
      </c>
      <c r="G19" s="205">
        <f>IFERROR(VLOOKUP(A19,'Control-UTE Abril 2022'!$K$7:$P$33,4,FALSE),0)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L19" s="63"/>
      <c r="M19" s="63"/>
      <c r="N19"/>
      <c r="O19" s="142" t="s">
        <v>284</v>
      </c>
      <c r="P19" s="299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Abril 2022'!$K$7:$P$33,2,FALSE),0)</f>
        <v>0</v>
      </c>
      <c r="F20" s="205">
        <f>IFERROR(VLOOKUP(A20,'Control-UTE Abril 2022'!$K$7:$P$33,3,FALSE),0)</f>
        <v>0</v>
      </c>
      <c r="G20" s="205">
        <f>IFERROR(VLOOKUP(A20,'Control-UTE Abril 2022'!$K$7:$P$33,4,FALSE),0)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99">
        <f t="shared" si="3"/>
        <v>0</v>
      </c>
    </row>
    <row r="21" spans="1:16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Abril 2022'!$K$7:$P$33,2,FALSE),0)</f>
        <v>0</v>
      </c>
      <c r="F21" s="205">
        <f>IFERROR(VLOOKUP(A21,'Control-UTE Abril 2022'!$K$7:$P$33,3,FALSE),0)</f>
        <v>350</v>
      </c>
      <c r="G21" s="205">
        <f>IFERROR(VLOOKUP(A21,'Control-UTE Abril 2022'!$K$7:$P$33,4,FALSE),0)</f>
        <v>0</v>
      </c>
      <c r="H21" s="205">
        <f t="shared" si="1"/>
        <v>350</v>
      </c>
      <c r="I21" s="347" t="s">
        <v>12</v>
      </c>
      <c r="J21" s="346">
        <f t="shared" si="2"/>
        <v>2191</v>
      </c>
      <c r="K21" s="377"/>
      <c r="O21" s="199" t="s">
        <v>235</v>
      </c>
      <c r="P21" s="299">
        <f t="shared" si="3"/>
        <v>350</v>
      </c>
    </row>
    <row r="22" spans="1:16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Abril 2022'!$K$7:$P$33,2,FALSE),0)</f>
        <v>1730</v>
      </c>
      <c r="F22" s="205">
        <f>IFERROR(VLOOKUP(A22,'Control-UTE Abril 2022'!$K$7:$P$33,3,FALSE),0)</f>
        <v>0</v>
      </c>
      <c r="G22" s="205">
        <f>IFERROR(VLOOKUP(A22,'Control-UTE Abril 2022'!$K$7:$P$33,4,FALSE),0)</f>
        <v>0</v>
      </c>
      <c r="H22" s="205">
        <f t="shared" si="1"/>
        <v>1730</v>
      </c>
      <c r="I22" s="347" t="s">
        <v>12</v>
      </c>
      <c r="J22" s="346">
        <f t="shared" si="2"/>
        <v>3719.5</v>
      </c>
      <c r="K22" s="377"/>
      <c r="L22" s="63"/>
      <c r="M22" s="63"/>
      <c r="N22"/>
      <c r="O22" s="237" t="s">
        <v>230</v>
      </c>
      <c r="P22" s="299">
        <f t="shared" si="3"/>
        <v>1730</v>
      </c>
    </row>
    <row r="23" spans="1:16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Abril 2022'!$K$7:$P$33,2,FALSE),0)</f>
        <v>120</v>
      </c>
      <c r="F23" s="205">
        <f>IFERROR(VLOOKUP(A23,'Control-UTE Abril 2022'!$K$7:$P$33,3,FALSE),0)</f>
        <v>0</v>
      </c>
      <c r="G23" s="205">
        <f>IFERROR(VLOOKUP(A23,'Control-UTE Abril 2022'!$K$7:$P$33,4,FALSE),0)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L23" s="63"/>
      <c r="M23" s="63"/>
      <c r="N23"/>
      <c r="O23" s="237" t="s">
        <v>231</v>
      </c>
      <c r="P23" s="299">
        <f t="shared" si="3"/>
        <v>120</v>
      </c>
    </row>
    <row r="24" spans="1:16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Abril 2022'!$K$7:$P$33,2,FALSE),0)</f>
        <v>380</v>
      </c>
      <c r="F24" s="205">
        <f>IFERROR(VLOOKUP(A24,'Control-UTE Abril 2022'!$K$7:$P$33,3,FALSE),0)</f>
        <v>0</v>
      </c>
      <c r="G24" s="205">
        <f>IFERROR(VLOOKUP(A24,'Control-UTE Abril 2022'!$K$7:$P$33,4,FALSE),0)</f>
        <v>0</v>
      </c>
      <c r="H24" s="205">
        <f t="shared" si="1"/>
        <v>380</v>
      </c>
      <c r="I24" s="347" t="s">
        <v>12</v>
      </c>
      <c r="J24" s="346">
        <f t="shared" si="2"/>
        <v>1075.4000000000001</v>
      </c>
      <c r="K24" s="377"/>
      <c r="L24" s="63"/>
      <c r="M24" s="332"/>
      <c r="N24"/>
      <c r="O24" s="237" t="s">
        <v>232</v>
      </c>
      <c r="P24" s="299">
        <f t="shared" si="3"/>
        <v>380</v>
      </c>
    </row>
    <row r="25" spans="1:16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Abril 2022'!$K$7:$P$33,2,FALSE),0)</f>
        <v>0</v>
      </c>
      <c r="F25" s="205">
        <f>IFERROR(VLOOKUP(A25,'Control-UTE Abril 2022'!$K$7:$P$33,3,FALSE),0)</f>
        <v>0</v>
      </c>
      <c r="G25" s="205">
        <f>IFERROR(VLOOKUP(A25,'Control-UTE Abril 2022'!$K$7:$P$33,4,FALSE),0)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L25" s="63"/>
      <c r="M25" s="63"/>
      <c r="N25"/>
      <c r="O25" s="301" t="s">
        <v>232</v>
      </c>
      <c r="P25" s="299">
        <f t="shared" si="3"/>
        <v>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Abril 2022'!$K$7:$P$33,2,FALSE),0)</f>
        <v>0</v>
      </c>
      <c r="F26" s="205">
        <f>IFERROR(VLOOKUP(A26,'Control-UTE Abril 2022'!$K$7:$P$33,3,FALSE),0)</f>
        <v>0</v>
      </c>
      <c r="G26" s="205">
        <f>IFERROR(VLOOKUP(A26,'Control-UTE Abril 2022'!$K$7:$P$33,4,FALSE),0)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L26" s="63"/>
      <c r="M26" s="63"/>
      <c r="N26"/>
      <c r="O26" s="142" t="s">
        <v>282</v>
      </c>
      <c r="P26" s="299">
        <f t="shared" si="3"/>
        <v>0</v>
      </c>
    </row>
    <row r="27" spans="1:16" s="200" customFormat="1" ht="24.95" customHeight="1" x14ac:dyDescent="0.2">
      <c r="A27" s="294" t="s">
        <v>41</v>
      </c>
      <c r="B27" s="205">
        <v>20</v>
      </c>
      <c r="C27" s="205" t="s">
        <v>59</v>
      </c>
      <c r="D27" s="256">
        <f t="shared" si="0"/>
        <v>2.15</v>
      </c>
      <c r="E27" s="205">
        <f>IFERROR(VLOOKUP(A27,'Control-UTE Abril 2022'!$K$7:$P$33,2,FALSE),0)</f>
        <v>200</v>
      </c>
      <c r="F27" s="205">
        <f>IFERROR(VLOOKUP(A27,'Control-UTE Abril 2022'!$K$7:$P$33,3,FALSE),0)</f>
        <v>0</v>
      </c>
      <c r="G27" s="205">
        <f>IFERROR(VLOOKUP(A27,'Control-UTE Abril 2022'!$K$7:$P$33,4,FALSE),0)</f>
        <v>0</v>
      </c>
      <c r="H27" s="205">
        <f t="shared" si="1"/>
        <v>200</v>
      </c>
      <c r="I27" s="347" t="s">
        <v>12</v>
      </c>
      <c r="J27" s="346">
        <f t="shared" si="2"/>
        <v>430</v>
      </c>
      <c r="K27" s="333"/>
      <c r="L27" s="63"/>
      <c r="M27" s="63"/>
      <c r="N27"/>
      <c r="O27" s="301" t="s">
        <v>239</v>
      </c>
      <c r="P27" s="299">
        <f t="shared" si="3"/>
        <v>200</v>
      </c>
    </row>
    <row r="28" spans="1:16" s="200" customFormat="1" ht="24.95" customHeight="1" x14ac:dyDescent="0.2">
      <c r="A28" s="294" t="s">
        <v>248</v>
      </c>
      <c r="B28" s="205">
        <v>21</v>
      </c>
      <c r="C28" s="205" t="s">
        <v>248</v>
      </c>
      <c r="D28" s="256">
        <f t="shared" si="0"/>
        <v>1180</v>
      </c>
      <c r="E28" s="205">
        <f>IFERROR(VLOOKUP(A28,'Control-UTE Abril 2022'!$K$7:$P$33,2,FALSE),0)</f>
        <v>1</v>
      </c>
      <c r="F28" s="205">
        <f>IFERROR(VLOOKUP(A28,'Control-UTE Abril 2022'!$K$7:$P$33,3,FALSE),0)</f>
        <v>0</v>
      </c>
      <c r="G28" s="205">
        <f>IFERROR(VLOOKUP(A28,'Control-UTE Abril 2022'!$K$7:$P$33,4,FALSE),0)</f>
        <v>0</v>
      </c>
      <c r="H28" s="205">
        <f t="shared" si="1"/>
        <v>1</v>
      </c>
      <c r="I28" s="347" t="s">
        <v>155</v>
      </c>
      <c r="J28" s="346">
        <f t="shared" si="2"/>
        <v>1180</v>
      </c>
      <c r="K28" s="333"/>
      <c r="O28" s="199" t="s">
        <v>248</v>
      </c>
      <c r="P28" s="299">
        <f t="shared" si="3"/>
        <v>1</v>
      </c>
    </row>
    <row r="29" spans="1:16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0"/>
        <v>4.3899999999999997</v>
      </c>
      <c r="E29" s="205">
        <f>IFERROR(VLOOKUP(A29,'Control-UTE Abril 2022'!$K$7:$P$33,2,FALSE),0)</f>
        <v>270</v>
      </c>
      <c r="F29" s="205">
        <f>IFERROR(VLOOKUP(A29,'Control-UTE Abril 2022'!$K$7:$P$33,3,FALSE),0)</f>
        <v>0</v>
      </c>
      <c r="G29" s="205">
        <f>IFERROR(VLOOKUP(A29,'Control-UTE Abril 2022'!$K$7:$P$33,4,FALSE),0)</f>
        <v>120</v>
      </c>
      <c r="H29" s="205">
        <f t="shared" si="1"/>
        <v>390</v>
      </c>
      <c r="I29" s="347" t="s">
        <v>12</v>
      </c>
      <c r="J29" s="346">
        <f t="shared" si="2"/>
        <v>1712.1</v>
      </c>
      <c r="K29" s="377"/>
      <c r="L29" s="63"/>
      <c r="M29" s="63"/>
      <c r="N29"/>
      <c r="O29" s="237" t="s">
        <v>233</v>
      </c>
      <c r="P29" s="299">
        <f t="shared" si="3"/>
        <v>390</v>
      </c>
    </row>
    <row r="30" spans="1:16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0"/>
        <v>3.9</v>
      </c>
      <c r="E30" s="205">
        <f>IFERROR(VLOOKUP(A30,'Control-UTE Abril 2022'!$K$7:$P$33,2,FALSE),0)</f>
        <v>0</v>
      </c>
      <c r="F30" s="205">
        <f>IFERROR(VLOOKUP(A30,'Control-UTE Abril 2022'!$K$7:$P$33,3,FALSE),0)</f>
        <v>0</v>
      </c>
      <c r="G30" s="205">
        <f>IFERROR(VLOOKUP(A30,'Control-UTE Abril 2022'!$K$7:$P$33,4,FALSE),0)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/>
      <c r="L30" s="333"/>
      <c r="M30"/>
      <c r="N30"/>
      <c r="O30" s="237" t="s">
        <v>255</v>
      </c>
      <c r="P30" s="299">
        <f t="shared" si="3"/>
        <v>0</v>
      </c>
    </row>
    <row r="31" spans="1:16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0"/>
        <v>4.45</v>
      </c>
      <c r="E31" s="205">
        <f>IFERROR(VLOOKUP(A31,'Control-UTE Abril 2022'!$K$7:$P$33,2,FALSE),0)</f>
        <v>0</v>
      </c>
      <c r="F31" s="205">
        <f>IFERROR(VLOOKUP(A31,'Control-UTE Abril 2022'!$K$7:$P$33,3,FALSE),0)</f>
        <v>200</v>
      </c>
      <c r="G31" s="205">
        <f>IFERROR(VLOOKUP(A31,'Control-UTE Abril 2022'!$K$7:$P$33,4,FALSE),0)</f>
        <v>0</v>
      </c>
      <c r="H31" s="205">
        <f t="shared" si="1"/>
        <v>200</v>
      </c>
      <c r="I31" s="347" t="s">
        <v>12</v>
      </c>
      <c r="J31" s="346">
        <f t="shared" si="2"/>
        <v>890</v>
      </c>
      <c r="K31" s="333"/>
      <c r="O31" s="199" t="s">
        <v>210</v>
      </c>
      <c r="P31" s="299">
        <f>H31/200</f>
        <v>1</v>
      </c>
    </row>
    <row r="32" spans="1:16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0"/>
        <v>1.18</v>
      </c>
      <c r="E32" s="205">
        <f>IFERROR(VLOOKUP(A32,'Control-UTE Abril 2022'!$K$7:$P$33,2,FALSE),0)</f>
        <v>0</v>
      </c>
      <c r="F32" s="205">
        <f>IFERROR(VLOOKUP(A32,'Control-UTE Abril 2022'!$K$7:$P$33,3,FALSE),0)</f>
        <v>0</v>
      </c>
      <c r="G32" s="205">
        <f>IFERROR(VLOOKUP(A32,'Control-UTE Abril 2022'!$K$7:$P$33,4,FALSE),0)</f>
        <v>0</v>
      </c>
      <c r="H32" s="205">
        <f t="shared" si="1"/>
        <v>0</v>
      </c>
      <c r="I32" s="347" t="s">
        <v>12</v>
      </c>
      <c r="J32" s="346">
        <f t="shared" si="2"/>
        <v>0</v>
      </c>
      <c r="K32" s="333"/>
      <c r="O32" s="237" t="s">
        <v>281</v>
      </c>
      <c r="P32" s="299">
        <f t="shared" si="3"/>
        <v>0</v>
      </c>
    </row>
    <row r="33" spans="1:16" s="200" customFormat="1" ht="24.95" hidden="1" customHeight="1" x14ac:dyDescent="0.2">
      <c r="A33" s="294" t="s">
        <v>71</v>
      </c>
      <c r="B33" s="205">
        <v>26</v>
      </c>
      <c r="C33" s="317" t="s">
        <v>72</v>
      </c>
      <c r="D33" s="384">
        <f t="shared" si="0"/>
        <v>4.5</v>
      </c>
      <c r="E33" s="205">
        <f>IFERROR(VLOOKUP(A33,'Control-UTE Abril 2022'!$K$7:$P$33,2,FALSE),0)</f>
        <v>0</v>
      </c>
      <c r="F33" s="205">
        <f>IFERROR(VLOOKUP(A33,'Control-UTE Abril 2022'!$K$7:$P$33,3,FALSE),0)</f>
        <v>0</v>
      </c>
      <c r="G33" s="205">
        <f>IFERROR(VLOOKUP(A33,'Control-UTE Abril 2022'!$K$7:$P$33,4,FALSE),0)</f>
        <v>0</v>
      </c>
      <c r="H33" s="317">
        <f t="shared" si="1"/>
        <v>0</v>
      </c>
      <c r="I33" s="347" t="s">
        <v>12</v>
      </c>
      <c r="J33" s="346">
        <f t="shared" si="2"/>
        <v>0</v>
      </c>
      <c r="K33" s="333"/>
      <c r="O33" s="299" t="s">
        <v>275</v>
      </c>
      <c r="P33" s="299">
        <f t="shared" si="3"/>
        <v>0</v>
      </c>
    </row>
    <row r="34" spans="1:16" ht="30" customHeight="1" x14ac:dyDescent="0.2">
      <c r="B34" s="202"/>
      <c r="C34" s="528" t="s">
        <v>11</v>
      </c>
      <c r="D34" s="528"/>
      <c r="E34" s="381">
        <f>SUM(E8:E33)</f>
        <v>8256</v>
      </c>
      <c r="F34" s="381">
        <f t="shared" ref="F34:J34" si="4">SUM(F8:F33)</f>
        <v>4655</v>
      </c>
      <c r="G34" s="381">
        <f t="shared" si="4"/>
        <v>270</v>
      </c>
      <c r="H34" s="381">
        <f t="shared" si="4"/>
        <v>13181</v>
      </c>
      <c r="I34" s="383" t="s">
        <v>12</v>
      </c>
      <c r="J34" s="81">
        <f t="shared" si="4"/>
        <v>46978.6</v>
      </c>
      <c r="K34" s="199"/>
      <c r="L34" s="60"/>
      <c r="M34" s="60"/>
      <c r="N34" s="321"/>
      <c r="P34" s="299"/>
    </row>
    <row r="35" spans="1:16" ht="30" customHeight="1" x14ac:dyDescent="0.2">
      <c r="B35" s="202"/>
      <c r="C35" s="527"/>
      <c r="D35" s="527"/>
      <c r="E35" s="527"/>
      <c r="F35" s="527"/>
      <c r="H35" s="382"/>
      <c r="I35" s="81" t="s">
        <v>328</v>
      </c>
      <c r="J35" s="373" t="s">
        <v>327</v>
      </c>
      <c r="K35" s="377"/>
      <c r="M35" s="321"/>
    </row>
    <row r="36" spans="1:16" ht="30" customHeight="1" x14ac:dyDescent="0.2">
      <c r="B36" s="202"/>
      <c r="C36" s="529" t="s">
        <v>326</v>
      </c>
      <c r="D36" s="529"/>
      <c r="E36" s="529"/>
      <c r="F36" s="529"/>
      <c r="G36" s="529"/>
      <c r="H36" s="387">
        <f>I36/$I$36</f>
        <v>1</v>
      </c>
      <c r="I36" s="385">
        <f>J34</f>
        <v>46978.6</v>
      </c>
      <c r="J36" s="385">
        <f>I36*0.97</f>
        <v>45569.241999999998</v>
      </c>
      <c r="K36" s="377"/>
      <c r="M36" s="321"/>
    </row>
    <row r="37" spans="1:16" ht="30" customHeight="1" x14ac:dyDescent="0.2">
      <c r="B37" s="202"/>
      <c r="C37" s="530" t="s">
        <v>323</v>
      </c>
      <c r="D37" s="531"/>
      <c r="E37" s="531"/>
      <c r="F37" s="531"/>
      <c r="G37" s="532"/>
      <c r="H37" s="386">
        <f t="shared" ref="H37:H39" si="5">I37/$I$36</f>
        <v>0.4638473688019652</v>
      </c>
      <c r="I37" s="346">
        <f>SUM(E8*$D$8+E9*$D$9+$D$10*E10+$D$11*E11+$D$12*E12+$D$13*E13+$D$14*E14+$D$15*E15+$D$16*E16+$D$17*E17+$D$18*E18+$D$19*E19+$D$20*E20+$D$21*E21+$D$22*E22+$D$23*E23+$D$24*E24+$D$25*E25+$D$26*E26+$D$27*E27+$D$28*E28+$D$29*E29+$D$30*E30+$D$31*E31+$D$32*E32+$D$33*E33)</f>
        <v>21790.9</v>
      </c>
      <c r="J37" s="81">
        <f>I37*0.97</f>
        <v>21137.173000000003</v>
      </c>
      <c r="K37" s="333"/>
      <c r="L37" s="333"/>
      <c r="M37" s="333"/>
    </row>
    <row r="38" spans="1:16" ht="30" customHeight="1" x14ac:dyDescent="0.2">
      <c r="B38" s="202"/>
      <c r="C38" s="530" t="s">
        <v>324</v>
      </c>
      <c r="D38" s="531"/>
      <c r="E38" s="531"/>
      <c r="F38" s="531" t="e">
        <f>G38/G35</f>
        <v>#DIV/0!</v>
      </c>
      <c r="G38" s="532"/>
      <c r="H38" s="386">
        <f t="shared" si="5"/>
        <v>0.50932552268479692</v>
      </c>
      <c r="I38" s="346">
        <f>SUM(F8*$D$8+F9*$D$9+$D$10*F10+$D$11*F11+$D$12*F12+$D$13*F13+$D$14*F14+$D$15*F15+$D$16*F16+$D$17*F17+$D$18*F18+$D$19*F19+$D$20*F20+$D$21*F21+$D$22*F22+$D$23*F23+$D$24*F24+$D$25*F25+$D$26*F26+$D$27*F27+$D$28*F28+$D$29*F29+$D$30*F30+$D$31*F31+$D$32*F32+$D$33*F33)</f>
        <v>23927.4</v>
      </c>
      <c r="J38" s="81">
        <f t="shared" ref="J38:J39" si="6">I38*0.97</f>
        <v>23209.578000000001</v>
      </c>
      <c r="K38" s="377"/>
      <c r="L38" s="321"/>
      <c r="M38" s="321"/>
    </row>
    <row r="39" spans="1:16" ht="30" customHeight="1" x14ac:dyDescent="0.2">
      <c r="B39" s="202"/>
      <c r="C39" s="530" t="s">
        <v>343</v>
      </c>
      <c r="D39" s="531"/>
      <c r="E39" s="531"/>
      <c r="F39" s="531" t="e">
        <f>G39/G36</f>
        <v>#DIV/0!</v>
      </c>
      <c r="G39" s="532"/>
      <c r="H39" s="392">
        <f t="shared" si="5"/>
        <v>2.6827108513237941E-2</v>
      </c>
      <c r="I39" s="346">
        <f>SUM(G8*$D$8+G9*$D$9+$D$10*G10+$D$11*G11+$D$12*G12+$D$13*G13+$D$14*G14+$D$15*G15+$D$16*G16+$D$17*G17+$D$18*G18+$D$19*G19+$D$20*G20+$D$21*G21+$D$22*G22+$D$23*G23+$D$24*G24+$D$25*G25+$D$26*G26+$D$27*G27+$D$28*G28+$D$29*G29+$D$30*G30+$D$31*G31+$D$32*G32+$D$33*G33)</f>
        <v>1260.3</v>
      </c>
      <c r="J39" s="81">
        <f t="shared" si="6"/>
        <v>1222.491</v>
      </c>
      <c r="K39" s="377"/>
      <c r="L39" s="321"/>
      <c r="M39" s="321"/>
    </row>
    <row r="40" spans="1:16" ht="30" customHeight="1" x14ac:dyDescent="0.2">
      <c r="B40" s="202"/>
      <c r="C40" s="290"/>
      <c r="D40" s="201"/>
      <c r="E40" s="163"/>
      <c r="F40" s="372">
        <f>G37+G39</f>
        <v>0</v>
      </c>
      <c r="G40" s="201"/>
      <c r="H40" s="201"/>
      <c r="I40" s="201"/>
      <c r="J40" s="164"/>
      <c r="K40" s="377"/>
      <c r="M40" s="199" t="str">
        <f>B5</f>
        <v>Período Abril 2022</v>
      </c>
    </row>
    <row r="41" spans="1:16" ht="30" customHeight="1" x14ac:dyDescent="0.2">
      <c r="B41" s="202"/>
      <c r="C41" s="526" t="s">
        <v>321</v>
      </c>
      <c r="D41" s="526"/>
      <c r="E41" s="526"/>
      <c r="F41" s="256">
        <v>1942</v>
      </c>
      <c r="G41" s="167">
        <f>1-G43</f>
        <v>0.99</v>
      </c>
      <c r="H41" s="205" t="s">
        <v>10</v>
      </c>
      <c r="I41" s="346">
        <f>(F41*G41)</f>
        <v>1922.58</v>
      </c>
      <c r="J41" s="81">
        <f>I41*0.97</f>
        <v>1864.9025999999999</v>
      </c>
      <c r="K41" s="377"/>
      <c r="L41" s="321"/>
      <c r="N41" s="199" t="s">
        <v>347</v>
      </c>
      <c r="O41" s="200">
        <v>20002585</v>
      </c>
      <c r="P41" s="333">
        <f>F41*0.97</f>
        <v>1883.74</v>
      </c>
    </row>
    <row r="42" spans="1:16" ht="30" customHeight="1" x14ac:dyDescent="0.2">
      <c r="B42" s="202"/>
      <c r="C42" s="526" t="s">
        <v>322</v>
      </c>
      <c r="D42" s="526"/>
      <c r="E42" s="526"/>
      <c r="F42" s="340">
        <v>744875.27160387149</v>
      </c>
      <c r="G42" s="167">
        <v>0.99</v>
      </c>
      <c r="H42" s="205" t="s">
        <v>10</v>
      </c>
      <c r="I42" s="340">
        <f>(F42*G42)</f>
        <v>737426.51888783276</v>
      </c>
      <c r="J42" s="339">
        <f>I42*0.97</f>
        <v>715303.72332119779</v>
      </c>
      <c r="K42" s="377"/>
      <c r="L42" s="321"/>
      <c r="N42" s="199" t="s">
        <v>346</v>
      </c>
      <c r="O42" s="201">
        <v>20002374</v>
      </c>
      <c r="P42" s="393">
        <f>F42*0.97</f>
        <v>722529.01345575531</v>
      </c>
    </row>
    <row r="43" spans="1:16" ht="30" customHeight="1" x14ac:dyDescent="0.2">
      <c r="A43" s="261">
        <f>1/84</f>
        <v>1.1904761904761904E-2</v>
      </c>
      <c r="B43" s="202"/>
      <c r="C43" s="526" t="s">
        <v>344</v>
      </c>
      <c r="D43" s="526"/>
      <c r="E43" s="526"/>
      <c r="F43" s="256">
        <v>1942</v>
      </c>
      <c r="G43" s="167">
        <v>0.01</v>
      </c>
      <c r="H43" s="205" t="s">
        <v>10</v>
      </c>
      <c r="I43" s="346">
        <f>(F43*G43)</f>
        <v>19.420000000000002</v>
      </c>
      <c r="J43" s="81">
        <f>I43*0.97</f>
        <v>18.837400000000002</v>
      </c>
      <c r="K43" s="377"/>
      <c r="L43" s="321"/>
      <c r="O43" s="200"/>
      <c r="P43" s="200"/>
    </row>
    <row r="44" spans="1:16" ht="30" customHeight="1" x14ac:dyDescent="0.2">
      <c r="B44" s="202"/>
      <c r="C44" s="526" t="s">
        <v>345</v>
      </c>
      <c r="D44" s="526"/>
      <c r="E44" s="526"/>
      <c r="F44" s="340">
        <v>744875.27160387149</v>
      </c>
      <c r="G44" s="167">
        <v>0.01</v>
      </c>
      <c r="H44" s="205" t="s">
        <v>10</v>
      </c>
      <c r="I44" s="340">
        <f>(F44*G44)</f>
        <v>7448.7527160387153</v>
      </c>
      <c r="J44" s="339">
        <f>I44*0.97</f>
        <v>7225.2901345575538</v>
      </c>
      <c r="K44" s="377"/>
      <c r="L44" s="321"/>
      <c r="O44" s="200"/>
      <c r="P44" s="200"/>
    </row>
    <row r="45" spans="1:16" s="237" customFormat="1" ht="30" customHeight="1" x14ac:dyDescent="0.25">
      <c r="A45" s="199"/>
      <c r="B45" s="251"/>
      <c r="C45" s="250"/>
      <c r="D45" s="249"/>
      <c r="E45" s="12"/>
      <c r="F45" s="249"/>
      <c r="G45" s="249"/>
      <c r="H45" s="249"/>
      <c r="I45" s="249"/>
      <c r="J45" s="13"/>
      <c r="K45" s="378"/>
      <c r="O45" s="199"/>
      <c r="P45" s="199"/>
    </row>
    <row r="46" spans="1:16" s="237" customFormat="1" ht="30" customHeight="1" x14ac:dyDescent="0.2">
      <c r="A46" s="199"/>
      <c r="B46" s="535" t="s">
        <v>325</v>
      </c>
      <c r="C46" s="535"/>
      <c r="D46" s="535"/>
      <c r="E46" s="535"/>
      <c r="F46" s="535"/>
      <c r="G46" s="205" t="s">
        <v>8</v>
      </c>
      <c r="H46" s="533">
        <f>I41+I36+I43</f>
        <v>48920.6</v>
      </c>
      <c r="I46" s="533"/>
      <c r="J46" s="533"/>
      <c r="K46" s="378"/>
      <c r="O46" s="199"/>
      <c r="P46" s="199"/>
    </row>
    <row r="47" spans="1:16" s="237" customFormat="1" ht="30" customHeight="1" x14ac:dyDescent="0.2">
      <c r="A47" s="199"/>
      <c r="B47" s="535" t="s">
        <v>15</v>
      </c>
      <c r="C47" s="535"/>
      <c r="D47" s="535"/>
      <c r="E47" s="535"/>
      <c r="F47" s="535"/>
      <c r="G47" s="205" t="s">
        <v>9</v>
      </c>
      <c r="H47" s="533">
        <f>I42+I44</f>
        <v>744875.27160387149</v>
      </c>
      <c r="I47" s="533"/>
      <c r="J47" s="533"/>
      <c r="K47" s="378"/>
      <c r="O47" s="199"/>
      <c r="P47" s="199"/>
    </row>
    <row r="48" spans="1:16" s="237" customFormat="1" ht="30" customHeight="1" x14ac:dyDescent="0.2">
      <c r="B48" s="536" t="s">
        <v>174</v>
      </c>
      <c r="C48" s="536"/>
      <c r="D48" s="536"/>
      <c r="E48" s="536"/>
      <c r="F48" s="536"/>
      <c r="G48" s="247" t="s">
        <v>8</v>
      </c>
      <c r="H48" s="534">
        <f>H46*0.97</f>
        <v>47452.981999999996</v>
      </c>
      <c r="I48" s="534"/>
      <c r="J48" s="534"/>
      <c r="K48" s="378"/>
      <c r="L48" s="244"/>
      <c r="O48" s="199"/>
      <c r="P48" s="199"/>
    </row>
    <row r="49" spans="1:16" ht="30" customHeight="1" x14ac:dyDescent="0.2">
      <c r="A49" s="237"/>
      <c r="B49" s="536" t="s">
        <v>175</v>
      </c>
      <c r="C49" s="536"/>
      <c r="D49" s="536"/>
      <c r="E49" s="536"/>
      <c r="F49" s="536"/>
      <c r="G49" s="247" t="s">
        <v>9</v>
      </c>
      <c r="H49" s="534">
        <f>H47*0.97</f>
        <v>722529.01345575531</v>
      </c>
      <c r="I49" s="534"/>
      <c r="J49" s="534"/>
    </row>
    <row r="50" spans="1:16" ht="24.95" customHeight="1" x14ac:dyDescent="0.2">
      <c r="B50" s="241"/>
      <c r="C50" s="240"/>
      <c r="D50" s="240"/>
      <c r="E50" s="240"/>
      <c r="F50" s="239"/>
      <c r="G50" s="239"/>
      <c r="H50" s="239"/>
      <c r="I50" s="239"/>
      <c r="J50" s="238"/>
      <c r="P50" s="200"/>
    </row>
    <row r="51" spans="1:16" ht="24.95" customHeight="1" x14ac:dyDescent="0.2">
      <c r="B51" s="234"/>
      <c r="C51" s="237"/>
      <c r="D51" s="237"/>
      <c r="E51" s="237"/>
      <c r="J51" s="236"/>
    </row>
    <row r="52" spans="1:16" ht="24.95" customHeight="1" x14ac:dyDescent="0.2">
      <c r="B52" s="234"/>
      <c r="C52" s="237"/>
      <c r="D52" s="237"/>
      <c r="E52" s="237"/>
      <c r="J52" s="236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D55" s="225"/>
      <c r="E55" s="225"/>
      <c r="F55" s="225"/>
      <c r="G55" s="225"/>
      <c r="H55" s="225"/>
      <c r="I55" s="225"/>
      <c r="J55" s="235"/>
    </row>
    <row r="56" spans="1:16" ht="24.95" customHeight="1" x14ac:dyDescent="0.2">
      <c r="B56" s="234"/>
      <c r="D56" s="225"/>
      <c r="F56" s="225"/>
      <c r="G56" s="225"/>
      <c r="H56" s="225"/>
      <c r="I56" s="225"/>
      <c r="J56" s="235"/>
    </row>
    <row r="57" spans="1:16" ht="15" customHeight="1" x14ac:dyDescent="0.2">
      <c r="B57" s="234"/>
      <c r="C57" s="233" t="s">
        <v>16</v>
      </c>
      <c r="D57" s="232"/>
      <c r="E57" s="509" t="s">
        <v>16</v>
      </c>
      <c r="F57" s="509"/>
      <c r="G57" s="509"/>
      <c r="H57" s="509"/>
      <c r="I57" s="509"/>
      <c r="J57" s="510"/>
      <c r="K57" s="379"/>
    </row>
    <row r="58" spans="1:16" ht="15.75" x14ac:dyDescent="0.25">
      <c r="B58" s="230"/>
      <c r="C58" s="229" t="s">
        <v>69</v>
      </c>
      <c r="D58" s="228"/>
      <c r="F58" s="537" t="s">
        <v>337</v>
      </c>
      <c r="G58" s="537"/>
      <c r="H58" s="537"/>
      <c r="I58" s="537"/>
      <c r="J58" s="538"/>
      <c r="K58" s="380"/>
    </row>
    <row r="59" spans="1:16" x14ac:dyDescent="0.2">
      <c r="B59" s="224"/>
      <c r="C59" s="223"/>
      <c r="D59" s="223"/>
      <c r="E59" s="222"/>
      <c r="F59" s="222"/>
      <c r="G59" s="222"/>
      <c r="H59" s="222"/>
      <c r="I59" s="222"/>
      <c r="J59" s="221"/>
    </row>
    <row r="60" spans="1:16" ht="21.95" customHeight="1" x14ac:dyDescent="0.2"/>
    <row r="61" spans="1:16" ht="7.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3.2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7.5" customHeight="1" x14ac:dyDescent="0.2"/>
    <row r="78" ht="18" customHeight="1" x14ac:dyDescent="0.2"/>
    <row r="79" ht="18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>
      <c r="A83" s="199" t="s">
        <v>46</v>
      </c>
      <c r="B83" s="199">
        <v>2.76</v>
      </c>
    </row>
    <row r="84" spans="1:2" x14ac:dyDescent="0.2">
      <c r="A84" s="199" t="s">
        <v>47</v>
      </c>
      <c r="B84" s="199">
        <v>2</v>
      </c>
    </row>
    <row r="85" spans="1:2" x14ac:dyDescent="0.2">
      <c r="A85" s="199" t="s">
        <v>49</v>
      </c>
      <c r="B85" s="199">
        <v>3.23</v>
      </c>
    </row>
    <row r="86" spans="1:2" x14ac:dyDescent="0.2">
      <c r="A86" s="199" t="s">
        <v>48</v>
      </c>
      <c r="B86" s="199">
        <v>1.84</v>
      </c>
    </row>
    <row r="87" spans="1:2" x14ac:dyDescent="0.2">
      <c r="A87" s="199" t="s">
        <v>50</v>
      </c>
      <c r="B87" s="199">
        <v>3.18</v>
      </c>
    </row>
    <row r="88" spans="1:2" x14ac:dyDescent="0.2">
      <c r="A88" s="199" t="s">
        <v>51</v>
      </c>
      <c r="B88" s="199">
        <v>2.38</v>
      </c>
    </row>
    <row r="89" spans="1:2" x14ac:dyDescent="0.2">
      <c r="A89" s="199" t="s">
        <v>52</v>
      </c>
      <c r="B89" s="199">
        <v>5.45</v>
      </c>
    </row>
    <row r="90" spans="1:2" x14ac:dyDescent="0.2">
      <c r="A90" s="199" t="s">
        <v>53</v>
      </c>
      <c r="B90" s="199">
        <v>5.98</v>
      </c>
    </row>
    <row r="91" spans="1:2" x14ac:dyDescent="0.2">
      <c r="A91" s="199" t="s">
        <v>73</v>
      </c>
      <c r="B91" s="199">
        <v>2.2000000000000002</v>
      </c>
    </row>
    <row r="92" spans="1:2" x14ac:dyDescent="0.2">
      <c r="A92" s="199" t="s">
        <v>54</v>
      </c>
      <c r="B92" s="199">
        <v>4.7</v>
      </c>
    </row>
    <row r="93" spans="1:2" x14ac:dyDescent="0.2">
      <c r="A93" s="199" t="s">
        <v>101</v>
      </c>
      <c r="B93" s="199">
        <v>4.4000000000000004</v>
      </c>
    </row>
    <row r="94" spans="1:2" x14ac:dyDescent="0.2">
      <c r="A94" s="199" t="s">
        <v>55</v>
      </c>
      <c r="B94" s="199">
        <v>2.15</v>
      </c>
    </row>
    <row r="95" spans="1:2" x14ac:dyDescent="0.2">
      <c r="A95" s="199" t="s">
        <v>56</v>
      </c>
      <c r="B95" s="199">
        <v>2.41</v>
      </c>
    </row>
    <row r="96" spans="1:2" x14ac:dyDescent="0.2">
      <c r="A96" s="199" t="s">
        <v>57</v>
      </c>
      <c r="B96" s="199">
        <v>2.83</v>
      </c>
    </row>
    <row r="97" spans="1:2" x14ac:dyDescent="0.2">
      <c r="A97" s="199" t="s">
        <v>58</v>
      </c>
      <c r="B97" s="199">
        <v>3.46</v>
      </c>
    </row>
    <row r="98" spans="1:2" x14ac:dyDescent="0.2">
      <c r="A98" s="199" t="s">
        <v>59</v>
      </c>
      <c r="B98" s="199">
        <v>2.15</v>
      </c>
    </row>
    <row r="99" spans="1:2" x14ac:dyDescent="0.2">
      <c r="A99" s="199" t="s">
        <v>60</v>
      </c>
      <c r="B99" s="199">
        <v>4.3899999999999997</v>
      </c>
    </row>
    <row r="100" spans="1:2" x14ac:dyDescent="0.2">
      <c r="A100" s="199" t="s">
        <v>61</v>
      </c>
      <c r="B100" s="199">
        <v>3.9</v>
      </c>
    </row>
    <row r="101" spans="1:2" x14ac:dyDescent="0.2">
      <c r="A101" s="199" t="s">
        <v>62</v>
      </c>
      <c r="B101" s="199">
        <v>1.18</v>
      </c>
    </row>
    <row r="102" spans="1:2" x14ac:dyDescent="0.2">
      <c r="A102" s="199" t="s">
        <v>72</v>
      </c>
      <c r="B102" s="199">
        <v>4.5</v>
      </c>
    </row>
    <row r="103" spans="1:2" x14ac:dyDescent="0.2">
      <c r="A103" s="199" t="s">
        <v>77</v>
      </c>
      <c r="B103" s="199">
        <v>6.49</v>
      </c>
    </row>
    <row r="104" spans="1:2" x14ac:dyDescent="0.2">
      <c r="A104" s="199" t="s">
        <v>152</v>
      </c>
      <c r="B104" s="199">
        <v>5.53</v>
      </c>
    </row>
    <row r="105" spans="1:2" x14ac:dyDescent="0.2">
      <c r="A105" s="199" t="s">
        <v>217</v>
      </c>
      <c r="B105" s="199">
        <v>4.8899999999999997</v>
      </c>
    </row>
    <row r="106" spans="1:2" x14ac:dyDescent="0.2">
      <c r="A106" s="199" t="s">
        <v>167</v>
      </c>
      <c r="B106" s="199">
        <v>6.26</v>
      </c>
    </row>
    <row r="107" spans="1:2" x14ac:dyDescent="0.2">
      <c r="A107" s="127" t="s">
        <v>209</v>
      </c>
      <c r="B107" s="199">
        <v>4.45</v>
      </c>
    </row>
    <row r="108" spans="1:2" x14ac:dyDescent="0.2">
      <c r="A108" s="199" t="s">
        <v>248</v>
      </c>
      <c r="B108" s="199">
        <v>1180</v>
      </c>
    </row>
  </sheetData>
  <autoFilter ref="A7:P44" xr:uid="{80228B62-2779-4BE0-B446-331A283BF666}">
    <filterColumn colId="7">
      <filters blank="1">
        <filter val="1"/>
        <filter val="100%"/>
        <filter val="120"/>
        <filter val="1280"/>
        <filter val="13.181,00"/>
        <filter val="1730"/>
        <filter val="200"/>
        <filter val="2035"/>
        <filter val="2925"/>
        <filter val="3%"/>
        <filter val="350"/>
        <filter val="380"/>
        <filter val="390"/>
        <filter val="400"/>
        <filter val="430"/>
        <filter val="46%"/>
        <filter val="500"/>
        <filter val="51%"/>
        <filter val="600"/>
        <filter val="720"/>
        <filter val="920"/>
        <filter val="Mes"/>
      </filters>
    </filterColumn>
  </autoFilter>
  <mergeCells count="24">
    <mergeCell ref="F58:J58"/>
    <mergeCell ref="C43:E43"/>
    <mergeCell ref="C44:E44"/>
    <mergeCell ref="B46:F46"/>
    <mergeCell ref="H46:J46"/>
    <mergeCell ref="B47:F47"/>
    <mergeCell ref="H47:J47"/>
    <mergeCell ref="B48:F48"/>
    <mergeCell ref="H48:J48"/>
    <mergeCell ref="B49:F49"/>
    <mergeCell ref="H49:J49"/>
    <mergeCell ref="E57:J57"/>
    <mergeCell ref="C42:E42"/>
    <mergeCell ref="B2:J2"/>
    <mergeCell ref="B3:J3"/>
    <mergeCell ref="B4:J4"/>
    <mergeCell ref="B5:J5"/>
    <mergeCell ref="C34:D34"/>
    <mergeCell ref="C35:F35"/>
    <mergeCell ref="C36:G36"/>
    <mergeCell ref="C37:G37"/>
    <mergeCell ref="C38:G38"/>
    <mergeCell ref="C39:G39"/>
    <mergeCell ref="C41:E4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439E1-2FA8-4E16-940E-E87C07C1A251}">
  <sheetPr>
    <pageSetUpPr fitToPage="1"/>
  </sheetPr>
  <dimension ref="A1:S79"/>
  <sheetViews>
    <sheetView topLeftCell="D7" zoomScale="98" zoomScaleNormal="98" workbookViewId="0">
      <selection activeCell="H17" sqref="H1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17.5703125" style="199" bestFit="1" customWidth="1"/>
    <col min="8" max="10" width="6" style="199" customWidth="1"/>
    <col min="11" max="11" width="20.5703125" style="199" bestFit="1" customWidth="1"/>
    <col min="12" max="12" width="25.85546875" style="199" bestFit="1" customWidth="1"/>
    <col min="13" max="13" width="15" style="199" bestFit="1" customWidth="1"/>
    <col min="14" max="14" width="12.140625" style="199" bestFit="1" customWidth="1"/>
    <col min="15" max="16" width="13.42578125" style="199" bestFit="1" customWidth="1"/>
    <col min="17" max="17" width="5.140625" style="199" bestFit="1" customWidth="1"/>
    <col min="18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  <c r="S3" s="199">
        <f>+V2</f>
        <v>0</v>
      </c>
    </row>
    <row r="4" spans="2:19" x14ac:dyDescent="0.2">
      <c r="B4" s="206">
        <v>80052967</v>
      </c>
      <c r="C4" s="394" t="s">
        <v>348</v>
      </c>
      <c r="D4" s="395" t="s">
        <v>29</v>
      </c>
      <c r="E4" s="396">
        <v>260</v>
      </c>
      <c r="F4" s="395" t="s">
        <v>349</v>
      </c>
      <c r="G4" s="395" t="s">
        <v>350</v>
      </c>
      <c r="H4" s="200"/>
      <c r="I4" s="200"/>
      <c r="J4" s="200"/>
      <c r="K4" s="200"/>
    </row>
    <row r="5" spans="2:19" x14ac:dyDescent="0.2">
      <c r="B5" s="206">
        <v>80052967</v>
      </c>
      <c r="C5" s="394" t="s">
        <v>348</v>
      </c>
      <c r="D5" s="395" t="s">
        <v>28</v>
      </c>
      <c r="E5" s="396">
        <v>500</v>
      </c>
      <c r="F5" s="395" t="s">
        <v>349</v>
      </c>
      <c r="G5" s="395" t="s">
        <v>351</v>
      </c>
      <c r="H5" s="200"/>
      <c r="I5" s="200"/>
      <c r="J5" s="200"/>
      <c r="K5" s="200"/>
    </row>
    <row r="6" spans="2:19" x14ac:dyDescent="0.2">
      <c r="B6" s="206">
        <v>80052967</v>
      </c>
      <c r="C6" s="394" t="s">
        <v>348</v>
      </c>
      <c r="D6" s="395" t="s">
        <v>31</v>
      </c>
      <c r="E6" s="396">
        <v>460</v>
      </c>
      <c r="F6" s="395" t="s">
        <v>349</v>
      </c>
      <c r="G6" s="395" t="s">
        <v>350</v>
      </c>
      <c r="H6" s="200"/>
      <c r="I6" s="200"/>
      <c r="J6" s="200"/>
      <c r="K6" s="101" t="s">
        <v>154</v>
      </c>
      <c r="L6" s="101" t="s">
        <v>112</v>
      </c>
      <c r="M6" s="76"/>
      <c r="N6" s="76"/>
      <c r="O6" s="76"/>
      <c r="P6"/>
      <c r="Q6"/>
      <c r="R6"/>
    </row>
    <row r="7" spans="2:19" x14ac:dyDescent="0.2">
      <c r="B7" s="206">
        <v>80052967</v>
      </c>
      <c r="C7" s="394" t="s">
        <v>348</v>
      </c>
      <c r="D7" s="395" t="s">
        <v>32</v>
      </c>
      <c r="E7" s="396">
        <v>175</v>
      </c>
      <c r="F7" s="395" t="s">
        <v>349</v>
      </c>
      <c r="G7" s="395" t="s">
        <v>350</v>
      </c>
      <c r="H7" s="200"/>
      <c r="I7" s="200"/>
      <c r="J7" s="200"/>
      <c r="K7" s="101" t="s">
        <v>23</v>
      </c>
      <c r="L7" s="76" t="s">
        <v>350</v>
      </c>
      <c r="M7" s="76" t="s">
        <v>351</v>
      </c>
      <c r="N7" s="76" t="s">
        <v>352</v>
      </c>
      <c r="O7" s="76" t="s">
        <v>24</v>
      </c>
      <c r="P7"/>
      <c r="Q7"/>
      <c r="R7"/>
    </row>
    <row r="8" spans="2:19" x14ac:dyDescent="0.2">
      <c r="B8" s="206">
        <v>80052967</v>
      </c>
      <c r="C8" s="394" t="s">
        <v>348</v>
      </c>
      <c r="D8" s="395" t="s">
        <v>33</v>
      </c>
      <c r="E8" s="396">
        <v>2925</v>
      </c>
      <c r="F8" s="395" t="s">
        <v>349</v>
      </c>
      <c r="G8" s="395" t="s">
        <v>350</v>
      </c>
      <c r="K8" s="76" t="s">
        <v>29</v>
      </c>
      <c r="L8" s="76">
        <v>430</v>
      </c>
      <c r="M8" s="76"/>
      <c r="N8" s="76"/>
      <c r="O8" s="76">
        <v>430</v>
      </c>
      <c r="P8"/>
      <c r="Q8"/>
      <c r="R8"/>
    </row>
    <row r="9" spans="2:19" x14ac:dyDescent="0.2">
      <c r="B9" s="206">
        <v>80052967</v>
      </c>
      <c r="C9" s="394" t="s">
        <v>348</v>
      </c>
      <c r="D9" s="395" t="s">
        <v>214</v>
      </c>
      <c r="E9" s="396">
        <v>450</v>
      </c>
      <c r="F9" s="395" t="s">
        <v>349</v>
      </c>
      <c r="G9" s="395" t="s">
        <v>351</v>
      </c>
      <c r="K9" s="76" t="s">
        <v>28</v>
      </c>
      <c r="L9" s="76"/>
      <c r="M9" s="76">
        <v>500</v>
      </c>
      <c r="N9" s="76"/>
      <c r="O9" s="76">
        <v>500</v>
      </c>
      <c r="P9"/>
      <c r="Q9"/>
      <c r="R9"/>
    </row>
    <row r="10" spans="2:19" x14ac:dyDescent="0.2">
      <c r="B10" s="206">
        <v>80052967</v>
      </c>
      <c r="C10" s="394" t="s">
        <v>348</v>
      </c>
      <c r="D10" s="395" t="s">
        <v>166</v>
      </c>
      <c r="E10" s="396">
        <v>180</v>
      </c>
      <c r="F10" s="395" t="s">
        <v>349</v>
      </c>
      <c r="G10" s="395" t="s">
        <v>351</v>
      </c>
      <c r="K10" s="76" t="s">
        <v>31</v>
      </c>
      <c r="L10" s="76">
        <v>920</v>
      </c>
      <c r="M10" s="76"/>
      <c r="N10" s="76"/>
      <c r="O10" s="76">
        <v>920</v>
      </c>
      <c r="P10"/>
      <c r="Q10"/>
      <c r="R10"/>
    </row>
    <row r="11" spans="2:19" x14ac:dyDescent="0.2">
      <c r="B11" s="206">
        <v>80052967</v>
      </c>
      <c r="C11" s="394" t="s">
        <v>348</v>
      </c>
      <c r="D11" s="395" t="s">
        <v>37</v>
      </c>
      <c r="E11" s="396">
        <v>260</v>
      </c>
      <c r="F11" s="395" t="s">
        <v>349</v>
      </c>
      <c r="G11" s="395" t="s">
        <v>350</v>
      </c>
      <c r="H11" s="208"/>
      <c r="I11" s="208"/>
      <c r="J11" s="208"/>
      <c r="K11" s="76" t="s">
        <v>32</v>
      </c>
      <c r="L11" s="76">
        <v>1280</v>
      </c>
      <c r="M11" s="76"/>
      <c r="N11" s="76"/>
      <c r="O11" s="76">
        <v>1280</v>
      </c>
      <c r="P11"/>
      <c r="Q11"/>
      <c r="R11"/>
    </row>
    <row r="12" spans="2:19" x14ac:dyDescent="0.2">
      <c r="B12" s="206">
        <v>80052967</v>
      </c>
      <c r="C12" s="394" t="s">
        <v>348</v>
      </c>
      <c r="D12" s="395" t="s">
        <v>41</v>
      </c>
      <c r="E12" s="396">
        <v>200</v>
      </c>
      <c r="F12" s="395" t="s">
        <v>349</v>
      </c>
      <c r="G12" s="395" t="s">
        <v>350</v>
      </c>
      <c r="K12" s="76" t="s">
        <v>33</v>
      </c>
      <c r="L12" s="76">
        <v>2925</v>
      </c>
      <c r="M12" s="76"/>
      <c r="N12" s="76"/>
      <c r="O12" s="76">
        <v>2925</v>
      </c>
      <c r="P12"/>
      <c r="Q12"/>
      <c r="R12"/>
    </row>
    <row r="13" spans="2:19" x14ac:dyDescent="0.2">
      <c r="B13" s="206">
        <v>80052967</v>
      </c>
      <c r="C13" s="394" t="s">
        <v>348</v>
      </c>
      <c r="D13" s="395" t="s">
        <v>70</v>
      </c>
      <c r="E13" s="396">
        <v>400</v>
      </c>
      <c r="F13" s="395" t="s">
        <v>349</v>
      </c>
      <c r="G13" s="395" t="s">
        <v>351</v>
      </c>
      <c r="K13" s="76" t="s">
        <v>35</v>
      </c>
      <c r="L13" s="76"/>
      <c r="M13" s="76">
        <v>2035</v>
      </c>
      <c r="N13" s="76"/>
      <c r="O13" s="76">
        <v>2035</v>
      </c>
      <c r="P13"/>
      <c r="Q13"/>
      <c r="R13"/>
    </row>
    <row r="14" spans="2:19" x14ac:dyDescent="0.2">
      <c r="B14" s="397">
        <v>80052967</v>
      </c>
      <c r="C14" s="398" t="s">
        <v>348</v>
      </c>
      <c r="D14" s="399" t="s">
        <v>248</v>
      </c>
      <c r="E14" s="400">
        <v>1</v>
      </c>
      <c r="F14" s="399" t="s">
        <v>349</v>
      </c>
      <c r="G14" s="399" t="s">
        <v>350</v>
      </c>
      <c r="K14" s="76" t="s">
        <v>149</v>
      </c>
      <c r="L14" s="76"/>
      <c r="M14" s="76">
        <v>720</v>
      </c>
      <c r="N14" s="76"/>
      <c r="O14" s="76">
        <v>720</v>
      </c>
      <c r="P14"/>
      <c r="Q14"/>
      <c r="R14"/>
    </row>
    <row r="15" spans="2:19" x14ac:dyDescent="0.2">
      <c r="B15" s="206">
        <v>80052967</v>
      </c>
      <c r="C15" s="394" t="s">
        <v>348</v>
      </c>
      <c r="D15" s="395" t="s">
        <v>210</v>
      </c>
      <c r="E15" s="396">
        <v>200</v>
      </c>
      <c r="F15" s="395" t="s">
        <v>349</v>
      </c>
      <c r="G15" s="395" t="s">
        <v>351</v>
      </c>
      <c r="K15" s="76" t="s">
        <v>214</v>
      </c>
      <c r="L15" s="76"/>
      <c r="M15" s="76">
        <v>450</v>
      </c>
      <c r="N15" s="76">
        <v>150</v>
      </c>
      <c r="O15" s="76">
        <v>600</v>
      </c>
      <c r="P15"/>
      <c r="Q15"/>
      <c r="R15"/>
    </row>
    <row r="16" spans="2:19" x14ac:dyDescent="0.2">
      <c r="B16" s="205">
        <v>80053223</v>
      </c>
      <c r="C16" s="207" t="s">
        <v>348</v>
      </c>
      <c r="D16" s="204" t="s">
        <v>32</v>
      </c>
      <c r="E16" s="401">
        <v>930</v>
      </c>
      <c r="F16" s="204" t="s">
        <v>353</v>
      </c>
      <c r="G16" s="204" t="s">
        <v>350</v>
      </c>
      <c r="K16" s="76" t="s">
        <v>166</v>
      </c>
      <c r="L16" s="76"/>
      <c r="M16" s="76">
        <v>350</v>
      </c>
      <c r="N16" s="76"/>
      <c r="O16" s="76">
        <v>350</v>
      </c>
      <c r="P16"/>
      <c r="Q16"/>
      <c r="R16"/>
    </row>
    <row r="17" spans="1:18" x14ac:dyDescent="0.2">
      <c r="B17" s="205">
        <v>80053223</v>
      </c>
      <c r="C17" s="207" t="s">
        <v>348</v>
      </c>
      <c r="D17" s="204" t="s">
        <v>35</v>
      </c>
      <c r="E17" s="401">
        <v>430</v>
      </c>
      <c r="F17" s="204" t="s">
        <v>353</v>
      </c>
      <c r="G17" s="204" t="s">
        <v>351</v>
      </c>
      <c r="K17" s="76" t="s">
        <v>37</v>
      </c>
      <c r="L17" s="76">
        <v>1730</v>
      </c>
      <c r="M17" s="76"/>
      <c r="N17" s="76"/>
      <c r="O17" s="76">
        <v>1730</v>
      </c>
      <c r="P17"/>
      <c r="Q17"/>
      <c r="R17"/>
    </row>
    <row r="18" spans="1:18" x14ac:dyDescent="0.2">
      <c r="B18" s="205">
        <v>80053223</v>
      </c>
      <c r="C18" s="207" t="s">
        <v>348</v>
      </c>
      <c r="D18" s="204" t="s">
        <v>214</v>
      </c>
      <c r="E18" s="401">
        <v>150</v>
      </c>
      <c r="F18" s="204" t="s">
        <v>353</v>
      </c>
      <c r="G18" s="204" t="s">
        <v>352</v>
      </c>
      <c r="K18" s="76" t="s">
        <v>38</v>
      </c>
      <c r="L18" s="76">
        <v>120</v>
      </c>
      <c r="M18" s="76"/>
      <c r="N18" s="76"/>
      <c r="O18" s="76">
        <v>120</v>
      </c>
      <c r="P18"/>
      <c r="Q18"/>
      <c r="R18"/>
    </row>
    <row r="19" spans="1:18" x14ac:dyDescent="0.2">
      <c r="B19" s="205">
        <v>80053223</v>
      </c>
      <c r="C19" s="207" t="s">
        <v>348</v>
      </c>
      <c r="D19" s="204" t="s">
        <v>37</v>
      </c>
      <c r="E19" s="401">
        <v>1365</v>
      </c>
      <c r="F19" s="204" t="s">
        <v>353</v>
      </c>
      <c r="G19" s="204" t="s">
        <v>350</v>
      </c>
      <c r="K19" s="76" t="s">
        <v>39</v>
      </c>
      <c r="L19" s="76">
        <v>380</v>
      </c>
      <c r="M19" s="76"/>
      <c r="N19" s="76"/>
      <c r="O19" s="76">
        <v>380</v>
      </c>
      <c r="P19"/>
      <c r="Q19"/>
      <c r="R19"/>
    </row>
    <row r="20" spans="1:18" x14ac:dyDescent="0.2">
      <c r="B20" s="205">
        <v>80053223</v>
      </c>
      <c r="C20" s="207" t="s">
        <v>348</v>
      </c>
      <c r="D20" s="204" t="s">
        <v>38</v>
      </c>
      <c r="E20" s="401">
        <v>120</v>
      </c>
      <c r="F20" s="204" t="s">
        <v>353</v>
      </c>
      <c r="G20" s="204" t="s">
        <v>350</v>
      </c>
      <c r="K20" s="76" t="s">
        <v>42</v>
      </c>
      <c r="L20" s="76">
        <v>270</v>
      </c>
      <c r="M20" s="76"/>
      <c r="N20" s="76">
        <v>120</v>
      </c>
      <c r="O20" s="76">
        <v>390</v>
      </c>
      <c r="P20"/>
      <c r="Q20"/>
      <c r="R20"/>
    </row>
    <row r="21" spans="1:18" x14ac:dyDescent="0.2">
      <c r="B21" s="205">
        <v>80053223</v>
      </c>
      <c r="C21" s="207" t="s">
        <v>348</v>
      </c>
      <c r="D21" s="204" t="s">
        <v>39</v>
      </c>
      <c r="E21" s="401">
        <v>380</v>
      </c>
      <c r="F21" s="204" t="s">
        <v>353</v>
      </c>
      <c r="G21" s="204" t="s">
        <v>350</v>
      </c>
      <c r="K21" s="76" t="s">
        <v>210</v>
      </c>
      <c r="L21" s="76"/>
      <c r="M21" s="76">
        <v>200</v>
      </c>
      <c r="N21" s="76"/>
      <c r="O21" s="76">
        <v>200</v>
      </c>
      <c r="P21"/>
      <c r="Q21"/>
      <c r="R21"/>
    </row>
    <row r="22" spans="1:18" x14ac:dyDescent="0.2">
      <c r="B22" s="205">
        <v>80053223</v>
      </c>
      <c r="C22" s="207" t="s">
        <v>348</v>
      </c>
      <c r="D22" s="204" t="s">
        <v>42</v>
      </c>
      <c r="E22" s="401">
        <v>120</v>
      </c>
      <c r="F22" s="204" t="s">
        <v>353</v>
      </c>
      <c r="G22" s="204" t="s">
        <v>352</v>
      </c>
      <c r="H22" s="208"/>
      <c r="I22" s="208"/>
      <c r="J22" s="208"/>
      <c r="K22" s="76" t="s">
        <v>41</v>
      </c>
      <c r="L22" s="76">
        <v>200</v>
      </c>
      <c r="M22" s="76"/>
      <c r="N22" s="76"/>
      <c r="O22" s="76">
        <v>200</v>
      </c>
      <c r="P22"/>
    </row>
    <row r="23" spans="1:18" x14ac:dyDescent="0.2">
      <c r="B23" s="359">
        <v>80052426</v>
      </c>
      <c r="C23" s="360" t="s">
        <v>354</v>
      </c>
      <c r="D23" s="402" t="s">
        <v>29</v>
      </c>
      <c r="E23" s="403">
        <v>170</v>
      </c>
      <c r="F23" s="402" t="s">
        <v>355</v>
      </c>
      <c r="G23" s="402" t="s">
        <v>350</v>
      </c>
      <c r="K23" s="76" t="s">
        <v>70</v>
      </c>
      <c r="L23" s="76"/>
      <c r="M23" s="76">
        <v>400</v>
      </c>
      <c r="N23" s="76"/>
      <c r="O23" s="76">
        <v>400</v>
      </c>
      <c r="P23"/>
    </row>
    <row r="24" spans="1:18" x14ac:dyDescent="0.2">
      <c r="B24" s="359">
        <v>80052426</v>
      </c>
      <c r="C24" s="360" t="s">
        <v>354</v>
      </c>
      <c r="D24" s="402" t="s">
        <v>31</v>
      </c>
      <c r="E24" s="403">
        <v>460</v>
      </c>
      <c r="F24" s="402" t="s">
        <v>355</v>
      </c>
      <c r="G24" s="402" t="s">
        <v>350</v>
      </c>
      <c r="K24" s="76" t="s">
        <v>248</v>
      </c>
      <c r="L24" s="76">
        <v>1</v>
      </c>
      <c r="M24" s="76"/>
      <c r="N24" s="76"/>
      <c r="O24" s="76">
        <v>1</v>
      </c>
    </row>
    <row r="25" spans="1:18" x14ac:dyDescent="0.2">
      <c r="B25" s="359">
        <v>80052426</v>
      </c>
      <c r="C25" s="360" t="s">
        <v>354</v>
      </c>
      <c r="D25" s="402" t="s">
        <v>32</v>
      </c>
      <c r="E25" s="403">
        <v>175</v>
      </c>
      <c r="F25" s="402" t="s">
        <v>355</v>
      </c>
      <c r="G25" s="402" t="s">
        <v>350</v>
      </c>
      <c r="K25" s="76" t="s">
        <v>24</v>
      </c>
      <c r="L25" s="76">
        <v>8256</v>
      </c>
      <c r="M25" s="76">
        <v>4655</v>
      </c>
      <c r="N25" s="76">
        <v>270</v>
      </c>
      <c r="O25" s="76">
        <v>13181</v>
      </c>
    </row>
    <row r="26" spans="1:18" x14ac:dyDescent="0.2">
      <c r="B26" s="359">
        <v>80052426</v>
      </c>
      <c r="C26" s="360" t="s">
        <v>354</v>
      </c>
      <c r="D26" s="402" t="s">
        <v>35</v>
      </c>
      <c r="E26" s="403">
        <v>1605</v>
      </c>
      <c r="F26" s="402" t="s">
        <v>355</v>
      </c>
      <c r="G26" s="402" t="s">
        <v>351</v>
      </c>
    </row>
    <row r="27" spans="1:18" x14ac:dyDescent="0.2">
      <c r="B27" s="359">
        <v>80052426</v>
      </c>
      <c r="C27" s="360" t="s">
        <v>354</v>
      </c>
      <c r="D27" s="362" t="s">
        <v>149</v>
      </c>
      <c r="E27" s="362">
        <v>720</v>
      </c>
      <c r="F27" s="402" t="s">
        <v>355</v>
      </c>
      <c r="G27" s="402" t="s">
        <v>351</v>
      </c>
      <c r="L27" s="381"/>
      <c r="M27" s="381"/>
      <c r="N27" s="381"/>
    </row>
    <row r="28" spans="1:18" x14ac:dyDescent="0.2">
      <c r="B28" s="359">
        <v>80052426</v>
      </c>
      <c r="C28" s="360" t="s">
        <v>354</v>
      </c>
      <c r="D28" s="362" t="s">
        <v>166</v>
      </c>
      <c r="E28" s="362">
        <v>170</v>
      </c>
      <c r="F28" s="402" t="s">
        <v>355</v>
      </c>
      <c r="G28" s="402" t="s">
        <v>351</v>
      </c>
    </row>
    <row r="29" spans="1:18" x14ac:dyDescent="0.2">
      <c r="B29" s="359">
        <v>80052426</v>
      </c>
      <c r="C29" s="360" t="s">
        <v>354</v>
      </c>
      <c r="D29" s="362" t="s">
        <v>37</v>
      </c>
      <c r="E29" s="362">
        <v>105</v>
      </c>
      <c r="F29" s="402" t="s">
        <v>355</v>
      </c>
      <c r="G29" s="402" t="s">
        <v>350</v>
      </c>
    </row>
    <row r="30" spans="1:18" x14ac:dyDescent="0.2">
      <c r="B30" s="359">
        <v>80052426</v>
      </c>
      <c r="C30" s="360" t="s">
        <v>354</v>
      </c>
      <c r="D30" s="362" t="s">
        <v>42</v>
      </c>
      <c r="E30" s="363">
        <v>270</v>
      </c>
      <c r="F30" s="402" t="s">
        <v>355</v>
      </c>
      <c r="G30" s="402" t="s">
        <v>350</v>
      </c>
    </row>
    <row r="31" spans="1:18" x14ac:dyDescent="0.2">
      <c r="B31" s="210"/>
      <c r="C31" s="211"/>
      <c r="D31" s="302"/>
      <c r="E31" s="302"/>
      <c r="F31" s="210"/>
      <c r="G31" s="100"/>
    </row>
    <row r="32" spans="1:18" s="200" customFormat="1" x14ac:dyDescent="0.2">
      <c r="A32" s="199"/>
      <c r="B32" s="210"/>
      <c r="C32" s="211"/>
      <c r="D32" s="302"/>
      <c r="E32" s="302"/>
      <c r="F32" s="355"/>
      <c r="G32" s="100"/>
      <c r="H32" s="199"/>
      <c r="I32" s="199"/>
      <c r="J32" s="199"/>
      <c r="K32" s="199"/>
    </row>
    <row r="33" spans="1:13" x14ac:dyDescent="0.2">
      <c r="B33" s="205"/>
      <c r="C33" s="207"/>
      <c r="D33" s="341"/>
      <c r="E33" s="341"/>
      <c r="F33" s="207"/>
      <c r="G33" s="100"/>
      <c r="M33" s="309"/>
    </row>
    <row r="34" spans="1:13" s="200" customFormat="1" x14ac:dyDescent="0.2">
      <c r="A34" s="199"/>
      <c r="B34" s="205"/>
      <c r="C34" s="207"/>
      <c r="D34" s="341"/>
      <c r="E34" s="341"/>
      <c r="F34" s="207"/>
      <c r="G34" s="100"/>
      <c r="H34" s="199"/>
      <c r="I34" s="199"/>
      <c r="J34" s="199"/>
      <c r="K34" s="199"/>
      <c r="M34" s="348"/>
    </row>
    <row r="35" spans="1:13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  <c r="M35" s="348"/>
    </row>
    <row r="36" spans="1:13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3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3" s="200" customFormat="1" x14ac:dyDescent="0.2">
      <c r="A38" s="199"/>
      <c r="B38" s="205"/>
      <c r="C38" s="207"/>
      <c r="D38" s="205"/>
      <c r="E38" s="205"/>
      <c r="F38" s="341"/>
      <c r="G38" s="100"/>
      <c r="H38" s="199"/>
      <c r="I38" s="199"/>
      <c r="J38" s="199"/>
      <c r="K38" s="199"/>
    </row>
    <row r="39" spans="1:13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  <c r="M39" s="348"/>
    </row>
    <row r="40" spans="1:13" s="200" customFormat="1" x14ac:dyDescent="0.2">
      <c r="A40" s="199"/>
      <c r="B40" s="205"/>
      <c r="C40" s="207"/>
      <c r="D40" s="205"/>
      <c r="E40" s="205"/>
      <c r="F40" s="356"/>
      <c r="G40" s="100"/>
      <c r="H40" s="199"/>
      <c r="I40" s="199"/>
      <c r="J40" s="199"/>
      <c r="K40" s="199"/>
    </row>
    <row r="41" spans="1:13" s="200" customFormat="1" x14ac:dyDescent="0.2">
      <c r="A41" s="199"/>
      <c r="B41" s="205"/>
      <c r="C41" s="207"/>
      <c r="D41" s="205"/>
      <c r="E41" s="205"/>
      <c r="F41" s="205"/>
      <c r="G41" s="100"/>
      <c r="H41" s="199"/>
      <c r="I41" s="199"/>
      <c r="J41" s="199"/>
      <c r="K41" s="199"/>
    </row>
    <row r="42" spans="1:13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3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3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3" s="200" customFormat="1" x14ac:dyDescent="0.2">
      <c r="A45" s="199"/>
      <c r="C45" s="203"/>
      <c r="G45" s="199"/>
      <c r="H45" s="199"/>
      <c r="I45" s="199"/>
      <c r="J45" s="199"/>
      <c r="K45" s="199"/>
    </row>
    <row r="46" spans="1:13" s="200" customFormat="1" x14ac:dyDescent="0.2">
      <c r="A46" s="199"/>
      <c r="C46" s="203"/>
      <c r="G46" s="199"/>
      <c r="H46" s="199"/>
      <c r="I46" s="199"/>
      <c r="J46" s="199"/>
      <c r="K46" s="199"/>
    </row>
    <row r="47" spans="1:13" s="200" customFormat="1" x14ac:dyDescent="0.2">
      <c r="A47" s="199"/>
      <c r="C47" s="203"/>
      <c r="G47" s="199"/>
      <c r="H47" s="199"/>
      <c r="I47" s="199"/>
      <c r="J47" s="199"/>
      <c r="K47" s="199"/>
    </row>
    <row r="48" spans="1:13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331</v>
      </c>
      <c r="F49" s="201"/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332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41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1" t="s">
        <v>42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210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43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44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370" t="s">
        <v>71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</sheetData>
  <dataValidations count="7">
    <dataValidation type="list" allowBlank="1" showInputMessage="1" showErrorMessage="1" sqref="D36:D39 D41:D44" xr:uid="{ECC64764-EE3A-42E8-AB1F-BA60A7046683}">
      <formula1>$B$47:$B$72</formula1>
    </dataValidation>
    <dataValidation type="list" allowBlank="1" showInputMessage="1" showErrorMessage="1" sqref="D34:D35" xr:uid="{2D40076B-B8B3-4BF5-8F66-984F53922C33}">
      <formula1>$B$47:$B$73</formula1>
    </dataValidation>
    <dataValidation type="list" allowBlank="1" showInputMessage="1" showErrorMessage="1" sqref="D45:D48 D4:D33" xr:uid="{491167BD-0C62-438A-9DCD-C432AB5FB514}">
      <formula1>$B$49:$B$74</formula1>
    </dataValidation>
    <dataValidation type="list" allowBlank="1" showInputMessage="1" showErrorMessage="1" sqref="D49" xr:uid="{7D2D80F2-4CEC-48DB-A553-EBB982FF3E09}">
      <formula1>$B$49:$B$68</formula1>
    </dataValidation>
    <dataValidation type="list" allowBlank="1" showInputMessage="1" showErrorMessage="1" sqref="D40" xr:uid="{FDD9101E-FEE7-4EB1-91FC-97113B078C69}">
      <formula1>$B$47:$B$78</formula1>
    </dataValidation>
    <dataValidation type="list" allowBlank="1" showInputMessage="1" showErrorMessage="1" sqref="G31:G44" xr:uid="{60EDF026-4588-4404-9FC0-8D16DC7489DB}">
      <formula1>$C$49:$C$52</formula1>
    </dataValidation>
    <dataValidation type="list" allowBlank="1" showInputMessage="1" showErrorMessage="1" sqref="G4:G30" xr:uid="{1EE3D59F-C203-49CD-82FD-1EA12BAC6C07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B123A-3604-4616-91BD-0472385369D2}">
  <sheetPr filterMode="1">
    <tabColor rgb="FFFFC000"/>
    <pageSetUpPr fitToPage="1"/>
  </sheetPr>
  <dimension ref="A1:P108"/>
  <sheetViews>
    <sheetView showGridLines="0" topLeftCell="A2" zoomScale="80" zoomScaleNormal="80" workbookViewId="0">
      <selection activeCell="F41" sqref="F41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9" width="14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L1" s="71"/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66</v>
      </c>
      <c r="C3" s="515"/>
      <c r="D3" s="515"/>
      <c r="E3" s="515"/>
      <c r="F3" s="515"/>
      <c r="G3" s="515"/>
      <c r="H3" s="515"/>
      <c r="I3" s="515"/>
      <c r="J3" s="516"/>
      <c r="K3" s="376"/>
      <c r="O3" s="76" t="s">
        <v>135</v>
      </c>
      <c r="P3" s="325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76" t="s">
        <v>136</v>
      </c>
      <c r="P4" s="325">
        <v>10230503</v>
      </c>
    </row>
    <row r="5" spans="1:16" ht="15.75" customHeight="1" x14ac:dyDescent="0.35">
      <c r="B5" s="520" t="s">
        <v>364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5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VLOOKUP(C8,$A$83:$B$102,2,FALSE)</f>
        <v>2.76</v>
      </c>
      <c r="E8" s="205">
        <f>IFERROR(VLOOKUP(A8,'Control-UTE Mayo 2022'!$K$7:$P$33,2,FALSE),0)</f>
        <v>600</v>
      </c>
      <c r="F8" s="205">
        <f>IFERROR(VLOOKUP(A8,'Control-UTE Mayo 2022'!$K$7:$P$33,3,FALSE),0)</f>
        <v>0</v>
      </c>
      <c r="G8" s="205">
        <f>IFERROR(VLOOKUP(A8,'Control-UTE Mayo 2022'!$K$7:$P$33,4,FALSE),0)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1655.9999999999998</v>
      </c>
      <c r="M8" s="290"/>
      <c r="O8" s="142" t="s">
        <v>224</v>
      </c>
      <c r="P8" s="299">
        <f>H8</f>
        <v>600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0">VLOOKUP(C9,$A$83:$B$113,2,FALSE)</f>
        <v>2</v>
      </c>
      <c r="E9" s="205">
        <f>IFERROR(VLOOKUP(A9,'Control-UTE Mayo 2022'!$K$7:$P$33,2,FALSE),0)</f>
        <v>0</v>
      </c>
      <c r="F9" s="205">
        <f>IFERROR(VLOOKUP(A9,'Control-UTE Mayo 2022'!$K$7:$P$33,3,FALSE),0)</f>
        <v>0</v>
      </c>
      <c r="G9" s="205">
        <f>IFERROR(VLOOKUP(A9,'Control-UTE Mayo 2022'!$K$7:$P$33,4,FALSE),0)</f>
        <v>0</v>
      </c>
      <c r="H9" s="205">
        <f t="shared" ref="H9:H33" si="1">E9+F9+G9</f>
        <v>0</v>
      </c>
      <c r="I9" s="205" t="s">
        <v>12</v>
      </c>
      <c r="J9" s="346">
        <f t="shared" ref="J9:J33" si="2">D9*H9</f>
        <v>0</v>
      </c>
      <c r="K9" s="333"/>
      <c r="L9" s="63"/>
      <c r="M9" s="63"/>
      <c r="O9" s="301" t="s">
        <v>286</v>
      </c>
      <c r="P9" s="299">
        <f t="shared" ref="P9:P33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Mayo 2022'!$K$7:$P$33,2,FALSE),0)</f>
        <v>0</v>
      </c>
      <c r="F10" s="205">
        <f>IFERROR(VLOOKUP(A10,'Control-UTE Mayo 2022'!$K$7:$P$33,3,FALSE),0)</f>
        <v>500</v>
      </c>
      <c r="G10" s="205">
        <f>IFERROR(VLOOKUP(A10,'Control-UTE Mayo 2022'!$K$7:$P$33,4,FALSE),0)</f>
        <v>0</v>
      </c>
      <c r="H10" s="205">
        <f t="shared" si="1"/>
        <v>500</v>
      </c>
      <c r="I10" s="205" t="s">
        <v>12</v>
      </c>
      <c r="J10" s="346">
        <f t="shared" si="2"/>
        <v>1615</v>
      </c>
      <c r="K10" s="377"/>
      <c r="L10" s="63"/>
      <c r="M10" s="63"/>
      <c r="N10"/>
      <c r="O10" s="237" t="s">
        <v>28</v>
      </c>
      <c r="P10" s="299">
        <f>H10/200</f>
        <v>2.5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Mayo 2022'!$K$7:$P$33,2,FALSE),0)</f>
        <v>1380</v>
      </c>
      <c r="F11" s="205">
        <f>IFERROR(VLOOKUP(A11,'Control-UTE Mayo 2022'!$K$7:$P$33,3,FALSE),0)</f>
        <v>0</v>
      </c>
      <c r="G11" s="205">
        <f>IFERROR(VLOOKUP(A11,'Control-UTE Mayo 2022'!$K$7:$P$33,4,FALSE),0)</f>
        <v>0</v>
      </c>
      <c r="H11" s="205">
        <f t="shared" si="1"/>
        <v>1380</v>
      </c>
      <c r="I11" s="205" t="s">
        <v>12</v>
      </c>
      <c r="J11" s="346">
        <f t="shared" si="2"/>
        <v>2539.2000000000003</v>
      </c>
      <c r="K11" s="377"/>
      <c r="L11" s="63"/>
      <c r="M11" s="63"/>
      <c r="N11"/>
      <c r="O11" s="237" t="s">
        <v>226</v>
      </c>
      <c r="P11" s="299">
        <f t="shared" si="3"/>
        <v>1380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Mayo 2022'!$K$7:$P$33,2,FALSE),0)</f>
        <v>1485</v>
      </c>
      <c r="F12" s="205">
        <f>IFERROR(VLOOKUP(A12,'Control-UTE Mayo 2022'!$K$7:$P$33,3,FALSE),0)</f>
        <v>0</v>
      </c>
      <c r="G12" s="205">
        <f>IFERROR(VLOOKUP(A12,'Control-UTE Mayo 2022'!$K$7:$P$33,4,FALSE),0)</f>
        <v>0</v>
      </c>
      <c r="H12" s="205">
        <f t="shared" si="1"/>
        <v>1485</v>
      </c>
      <c r="I12" s="205" t="s">
        <v>12</v>
      </c>
      <c r="J12" s="346">
        <f t="shared" si="2"/>
        <v>4722.3</v>
      </c>
      <c r="K12" s="377"/>
      <c r="L12" s="63"/>
      <c r="M12" s="63"/>
      <c r="N12"/>
      <c r="O12" s="237" t="s">
        <v>227</v>
      </c>
      <c r="P12" s="299">
        <f t="shared" si="3"/>
        <v>1485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Mayo 2022'!$K$7:$P$33,2,FALSE),0)</f>
        <v>3000</v>
      </c>
      <c r="F13" s="205">
        <f>IFERROR(VLOOKUP(A13,'Control-UTE Mayo 2022'!$K$7:$P$33,3,FALSE),0)</f>
        <v>0</v>
      </c>
      <c r="G13" s="205">
        <f>IFERROR(VLOOKUP(A13,'Control-UTE Mayo 2022'!$K$7:$P$33,4,FALSE),0)</f>
        <v>0</v>
      </c>
      <c r="H13" s="205">
        <f t="shared" si="1"/>
        <v>3000</v>
      </c>
      <c r="I13" s="205" t="s">
        <v>12</v>
      </c>
      <c r="J13" s="346">
        <f t="shared" si="2"/>
        <v>7140</v>
      </c>
      <c r="K13" s="377"/>
      <c r="L13" s="63"/>
      <c r="M13" s="63"/>
      <c r="N13"/>
      <c r="O13" s="237" t="s">
        <v>228</v>
      </c>
      <c r="P13" s="299">
        <f t="shared" si="3"/>
        <v>3000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Mayo 2022'!$K$7:$P$33,2,FALSE),0)</f>
        <v>0</v>
      </c>
      <c r="F14" s="205">
        <f>IFERROR(VLOOKUP(A14,'Control-UTE Mayo 2022'!$K$7:$P$33,3,FALSE),0)</f>
        <v>0</v>
      </c>
      <c r="G14" s="205">
        <f>IFERROR(VLOOKUP(A14,'Control-UTE Mayo 2022'!$K$7:$P$33,4,FALSE),0)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L14" s="63"/>
      <c r="M14" s="63"/>
      <c r="N14"/>
      <c r="O14" s="237" t="s">
        <v>285</v>
      </c>
      <c r="P14" s="299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Mayo 2022'!$K$7:$P$33,2,FALSE),0)</f>
        <v>0</v>
      </c>
      <c r="F15" s="205">
        <f>IFERROR(VLOOKUP(A15,'Control-UTE Mayo 2022'!$K$7:$P$33,3,FALSE),0)</f>
        <v>2040</v>
      </c>
      <c r="G15" s="205">
        <f>IFERROR(VLOOKUP(A15,'Control-UTE Mayo 2022'!$K$7:$P$33,4,FALSE),0)</f>
        <v>0</v>
      </c>
      <c r="H15" s="205">
        <f t="shared" si="1"/>
        <v>2040</v>
      </c>
      <c r="I15" s="347" t="s">
        <v>12</v>
      </c>
      <c r="J15" s="346">
        <f t="shared" si="2"/>
        <v>12199.2</v>
      </c>
      <c r="K15" s="377"/>
      <c r="L15" s="63"/>
      <c r="M15" s="63"/>
      <c r="N15"/>
      <c r="O15" s="237" t="s">
        <v>229</v>
      </c>
      <c r="P15" s="299">
        <f t="shared" si="3"/>
        <v>2040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Mayo 2022'!$K$7:$P$33,2,FALSE),0)</f>
        <v>0</v>
      </c>
      <c r="F16" s="205">
        <f>IFERROR(VLOOKUP(A16,'Control-UTE Mayo 2022'!$K$7:$P$33,3,FALSE),0)</f>
        <v>720</v>
      </c>
      <c r="G16" s="205">
        <f>IFERROR(VLOOKUP(A16,'Control-UTE Mayo 2022'!$K$7:$P$33,4,FALSE),0)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99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Mayo 2022'!$K$7:$P$33,2,FALSE),0)</f>
        <v>0</v>
      </c>
      <c r="F17" s="205">
        <f>IFERROR(VLOOKUP(A17,'Control-UTE Mayo 2022'!$K$7:$P$33,3,FALSE),0)</f>
        <v>450</v>
      </c>
      <c r="G17" s="205">
        <f>IFERROR(VLOOKUP(A17,'Control-UTE Mayo 2022'!$K$7:$P$33,4,FALSE),0)</f>
        <v>150</v>
      </c>
      <c r="H17" s="205">
        <f t="shared" si="1"/>
        <v>600</v>
      </c>
      <c r="I17" s="347" t="s">
        <v>12</v>
      </c>
      <c r="J17" s="346">
        <f t="shared" si="2"/>
        <v>2934</v>
      </c>
      <c r="K17" s="377"/>
      <c r="O17" s="199" t="s">
        <v>269</v>
      </c>
      <c r="P17" s="299">
        <f t="shared" si="3"/>
        <v>600</v>
      </c>
    </row>
    <row r="18" spans="1:16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Mayo 2022'!$K$7:$P$33,2,FALSE),0)</f>
        <v>0</v>
      </c>
      <c r="F18" s="205">
        <f>IFERROR(VLOOKUP(A18,'Control-UTE Mayo 2022'!$K$7:$P$33,3,FALSE),0)</f>
        <v>0</v>
      </c>
      <c r="G18" s="205">
        <f>IFERROR(VLOOKUP(A18,'Control-UTE Mayo 2022'!$K$7:$P$33,4,FALSE),0)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/>
      <c r="L18" s="63"/>
      <c r="M18" s="63"/>
      <c r="N18"/>
      <c r="O18" s="142" t="s">
        <v>246</v>
      </c>
      <c r="P18" s="299">
        <f t="shared" si="3"/>
        <v>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Mayo 2022'!$K$7:$P$33,2,FALSE),0)</f>
        <v>0</v>
      </c>
      <c r="F19" s="205">
        <f>IFERROR(VLOOKUP(A19,'Control-UTE Mayo 2022'!$K$7:$P$33,3,FALSE),0)</f>
        <v>0</v>
      </c>
      <c r="G19" s="205">
        <f>IFERROR(VLOOKUP(A19,'Control-UTE Mayo 2022'!$K$7:$P$33,4,FALSE),0)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L19" s="63"/>
      <c r="M19" s="63"/>
      <c r="N19"/>
      <c r="O19" s="142" t="s">
        <v>284</v>
      </c>
      <c r="P19" s="299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Mayo 2022'!$K$7:$P$33,2,FALSE),0)</f>
        <v>0</v>
      </c>
      <c r="F20" s="205">
        <f>IFERROR(VLOOKUP(A20,'Control-UTE Mayo 2022'!$K$7:$P$33,3,FALSE),0)</f>
        <v>0</v>
      </c>
      <c r="G20" s="205">
        <f>IFERROR(VLOOKUP(A20,'Control-UTE Mayo 2022'!$K$7:$P$33,4,FALSE),0)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99">
        <f t="shared" si="3"/>
        <v>0</v>
      </c>
    </row>
    <row r="21" spans="1:16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Mayo 2022'!$K$7:$P$33,2,FALSE),0)</f>
        <v>0</v>
      </c>
      <c r="F21" s="205">
        <f>IFERROR(VLOOKUP(A21,'Control-UTE Mayo 2022'!$K$7:$P$33,3,FALSE),0)</f>
        <v>340</v>
      </c>
      <c r="G21" s="205">
        <f>IFERROR(VLOOKUP(A21,'Control-UTE Mayo 2022'!$K$7:$P$33,4,FALSE),0)</f>
        <v>0</v>
      </c>
      <c r="H21" s="205">
        <f t="shared" si="1"/>
        <v>340</v>
      </c>
      <c r="I21" s="347" t="s">
        <v>12</v>
      </c>
      <c r="J21" s="346">
        <f t="shared" si="2"/>
        <v>2128.4</v>
      </c>
      <c r="K21" s="377"/>
      <c r="O21" s="199" t="s">
        <v>235</v>
      </c>
      <c r="P21" s="299">
        <f t="shared" si="3"/>
        <v>340</v>
      </c>
    </row>
    <row r="22" spans="1:16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Mayo 2022'!$K$7:$P$33,2,FALSE),0)</f>
        <v>1826</v>
      </c>
      <c r="F22" s="205">
        <f>IFERROR(VLOOKUP(A22,'Control-UTE Mayo 2022'!$K$7:$P$33,3,FALSE),0)</f>
        <v>0</v>
      </c>
      <c r="G22" s="205">
        <f>IFERROR(VLOOKUP(A22,'Control-UTE Mayo 2022'!$K$7:$P$33,4,FALSE),0)</f>
        <v>0</v>
      </c>
      <c r="H22" s="205">
        <f t="shared" si="1"/>
        <v>1826</v>
      </c>
      <c r="I22" s="347" t="s">
        <v>12</v>
      </c>
      <c r="J22" s="346">
        <f t="shared" si="2"/>
        <v>3925.8999999999996</v>
      </c>
      <c r="K22" s="377"/>
      <c r="L22" s="63"/>
      <c r="M22" s="63"/>
      <c r="N22"/>
      <c r="O22" s="237" t="s">
        <v>230</v>
      </c>
      <c r="P22" s="299">
        <f t="shared" si="3"/>
        <v>1826</v>
      </c>
    </row>
    <row r="23" spans="1:16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Mayo 2022'!$K$7:$P$33,2,FALSE),0)</f>
        <v>120</v>
      </c>
      <c r="F23" s="205">
        <f>IFERROR(VLOOKUP(A23,'Control-UTE Mayo 2022'!$K$7:$P$33,3,FALSE),0)</f>
        <v>0</v>
      </c>
      <c r="G23" s="205">
        <f>IFERROR(VLOOKUP(A23,'Control-UTE Mayo 2022'!$K$7:$P$33,4,FALSE),0)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L23" s="63"/>
      <c r="M23" s="63"/>
      <c r="N23"/>
      <c r="O23" s="237" t="s">
        <v>231</v>
      </c>
      <c r="P23" s="299">
        <f t="shared" si="3"/>
        <v>120</v>
      </c>
    </row>
    <row r="24" spans="1:16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Mayo 2022'!$K$7:$P$33,2,FALSE),0)</f>
        <v>540</v>
      </c>
      <c r="F24" s="205">
        <f>IFERROR(VLOOKUP(A24,'Control-UTE Mayo 2022'!$K$7:$P$33,3,FALSE),0)</f>
        <v>0</v>
      </c>
      <c r="G24" s="205">
        <f>IFERROR(VLOOKUP(A24,'Control-UTE Mayo 2022'!$K$7:$P$33,4,FALSE),0)</f>
        <v>0</v>
      </c>
      <c r="H24" s="205">
        <f t="shared" si="1"/>
        <v>540</v>
      </c>
      <c r="I24" s="347" t="s">
        <v>12</v>
      </c>
      <c r="J24" s="346">
        <f t="shared" si="2"/>
        <v>1528.2</v>
      </c>
      <c r="K24" s="377"/>
      <c r="L24" s="63"/>
      <c r="M24" s="332"/>
      <c r="N24"/>
      <c r="O24" s="237" t="s">
        <v>232</v>
      </c>
      <c r="P24" s="299">
        <f t="shared" si="3"/>
        <v>540</v>
      </c>
    </row>
    <row r="25" spans="1:16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Mayo 2022'!$K$7:$P$33,2,FALSE),0)</f>
        <v>0</v>
      </c>
      <c r="F25" s="205">
        <f>IFERROR(VLOOKUP(A25,'Control-UTE Mayo 2022'!$K$7:$P$33,3,FALSE),0)</f>
        <v>0</v>
      </c>
      <c r="G25" s="205">
        <f>IFERROR(VLOOKUP(A25,'Control-UTE Mayo 2022'!$K$7:$P$33,4,FALSE),0)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L25" s="63"/>
      <c r="M25" s="63"/>
      <c r="N25"/>
      <c r="O25" s="301" t="s">
        <v>232</v>
      </c>
      <c r="P25" s="299">
        <f t="shared" si="3"/>
        <v>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Mayo 2022'!$K$7:$P$33,2,FALSE),0)</f>
        <v>0</v>
      </c>
      <c r="F26" s="205">
        <f>IFERROR(VLOOKUP(A26,'Control-UTE Mayo 2022'!$K$7:$P$33,3,FALSE),0)</f>
        <v>0</v>
      </c>
      <c r="G26" s="205">
        <f>IFERROR(VLOOKUP(A26,'Control-UTE Mayo 2022'!$K$7:$P$33,4,FALSE),0)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L26" s="63"/>
      <c r="M26" s="63"/>
      <c r="N26"/>
      <c r="O26" s="142" t="s">
        <v>282</v>
      </c>
      <c r="P26" s="299">
        <f t="shared" si="3"/>
        <v>0</v>
      </c>
    </row>
    <row r="27" spans="1:16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0"/>
        <v>2.15</v>
      </c>
      <c r="E27" s="205">
        <f>IFERROR(VLOOKUP(A27,'Control-UTE Mayo 2022'!$K$7:$P$33,2,FALSE),0)</f>
        <v>0</v>
      </c>
      <c r="F27" s="205">
        <f>IFERROR(VLOOKUP(A27,'Control-UTE Mayo 2022'!$K$7:$P$33,3,FALSE),0)</f>
        <v>0</v>
      </c>
      <c r="G27" s="205">
        <f>IFERROR(VLOOKUP(A27,'Control-UTE Mayo 2022'!$K$7:$P$33,4,FALSE),0)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/>
      <c r="L27" s="63"/>
      <c r="M27" s="63"/>
      <c r="N27"/>
      <c r="O27" s="301" t="s">
        <v>239</v>
      </c>
      <c r="P27" s="299">
        <f t="shared" si="3"/>
        <v>0</v>
      </c>
    </row>
    <row r="28" spans="1:16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0"/>
        <v>1180</v>
      </c>
      <c r="E28" s="205">
        <f>IFERROR(VLOOKUP(A28,'Control-UTE Mayo 2022'!$K$7:$P$33,2,FALSE),0)</f>
        <v>0</v>
      </c>
      <c r="F28" s="205">
        <f>IFERROR(VLOOKUP(A28,'Control-UTE Mayo 2022'!$K$7:$P$33,3,FALSE),0)</f>
        <v>0</v>
      </c>
      <c r="G28" s="205">
        <f>IFERROR(VLOOKUP(A28,'Control-UTE Mayo 2022'!$K$7:$P$33,4,FALSE),0)</f>
        <v>0</v>
      </c>
      <c r="H28" s="205">
        <f t="shared" si="1"/>
        <v>0</v>
      </c>
      <c r="I28" s="347" t="s">
        <v>155</v>
      </c>
      <c r="J28" s="346">
        <f t="shared" si="2"/>
        <v>0</v>
      </c>
      <c r="K28" s="333"/>
      <c r="O28" s="199" t="s">
        <v>248</v>
      </c>
      <c r="P28" s="299">
        <f t="shared" si="3"/>
        <v>0</v>
      </c>
    </row>
    <row r="29" spans="1:16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0"/>
        <v>4.3899999999999997</v>
      </c>
      <c r="E29" s="205">
        <f>IFERROR(VLOOKUP(A29,'Control-UTE Mayo 2022'!$K$7:$P$33,2,FALSE),0)</f>
        <v>420</v>
      </c>
      <c r="F29" s="205">
        <f>IFERROR(VLOOKUP(A29,'Control-UTE Mayo 2022'!$K$7:$P$33,3,FALSE),0)</f>
        <v>0</v>
      </c>
      <c r="G29" s="205">
        <f>IFERROR(VLOOKUP(A29,'Control-UTE Mayo 2022'!$K$7:$P$33,4,FALSE),0)</f>
        <v>0</v>
      </c>
      <c r="H29" s="205">
        <f t="shared" si="1"/>
        <v>420</v>
      </c>
      <c r="I29" s="347" t="s">
        <v>12</v>
      </c>
      <c r="J29" s="346">
        <f t="shared" si="2"/>
        <v>1843.8</v>
      </c>
      <c r="K29" s="377"/>
      <c r="L29" s="63"/>
      <c r="M29" s="63"/>
      <c r="N29"/>
      <c r="O29" s="237" t="s">
        <v>233</v>
      </c>
      <c r="P29" s="299">
        <f t="shared" si="3"/>
        <v>420</v>
      </c>
    </row>
    <row r="30" spans="1:16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0"/>
        <v>3.9</v>
      </c>
      <c r="E30" s="205">
        <f>IFERROR(VLOOKUP(A30,'Control-UTE Mayo 2022'!$K$7:$P$33,2,FALSE),0)</f>
        <v>0</v>
      </c>
      <c r="F30" s="205">
        <f>IFERROR(VLOOKUP(A30,'Control-UTE Mayo 2022'!$K$7:$P$33,3,FALSE),0)</f>
        <v>0</v>
      </c>
      <c r="G30" s="205">
        <f>IFERROR(VLOOKUP(A30,'Control-UTE Mayo 2022'!$K$7:$P$33,4,FALSE),0)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/>
      <c r="L30" s="333"/>
      <c r="M30"/>
      <c r="N30"/>
      <c r="O30" s="237" t="s">
        <v>255</v>
      </c>
      <c r="P30" s="299">
        <f t="shared" si="3"/>
        <v>0</v>
      </c>
    </row>
    <row r="31" spans="1:16" s="200" customFormat="1" ht="24.95" customHeight="1" x14ac:dyDescent="0.2">
      <c r="A31" s="294" t="s">
        <v>210</v>
      </c>
      <c r="B31" s="205">
        <v>24</v>
      </c>
      <c r="C31" s="205" t="s">
        <v>209</v>
      </c>
      <c r="D31" s="256">
        <f t="shared" si="0"/>
        <v>4.45</v>
      </c>
      <c r="E31" s="205">
        <f>IFERROR(VLOOKUP(A31,'Control-UTE Mayo 2022'!$K$7:$P$33,2,FALSE),0)</f>
        <v>0</v>
      </c>
      <c r="F31" s="205">
        <f>IFERROR(VLOOKUP(A31,'Control-UTE Mayo 2022'!$K$7:$P$33,3,FALSE),0)</f>
        <v>200</v>
      </c>
      <c r="G31" s="205">
        <f>IFERROR(VLOOKUP(A31,'Control-UTE Mayo 2022'!$K$7:$P$33,4,FALSE),0)</f>
        <v>0</v>
      </c>
      <c r="H31" s="205">
        <f t="shared" si="1"/>
        <v>200</v>
      </c>
      <c r="I31" s="347" t="s">
        <v>12</v>
      </c>
      <c r="J31" s="346">
        <f t="shared" si="2"/>
        <v>890</v>
      </c>
      <c r="K31" s="333"/>
      <c r="O31" s="199" t="s">
        <v>210</v>
      </c>
      <c r="P31" s="299">
        <f>H31/200</f>
        <v>1</v>
      </c>
    </row>
    <row r="32" spans="1:16" s="200" customFormat="1" ht="24.95" hidden="1" customHeight="1" x14ac:dyDescent="0.2">
      <c r="A32" s="294" t="s">
        <v>44</v>
      </c>
      <c r="B32" s="205">
        <v>25</v>
      </c>
      <c r="C32" s="205" t="s">
        <v>62</v>
      </c>
      <c r="D32" s="256">
        <f t="shared" si="0"/>
        <v>1.18</v>
      </c>
      <c r="E32" s="205">
        <f>IFERROR(VLOOKUP(A32,'Control-UTE Mayo 2022'!$K$7:$P$33,2,FALSE),0)</f>
        <v>0</v>
      </c>
      <c r="F32" s="205">
        <f>IFERROR(VLOOKUP(A32,'Control-UTE Mayo 2022'!$K$7:$P$33,3,FALSE),0)</f>
        <v>0</v>
      </c>
      <c r="G32" s="205">
        <f>IFERROR(VLOOKUP(A32,'Control-UTE Mayo 2022'!$K$7:$P$33,4,FALSE),0)</f>
        <v>0</v>
      </c>
      <c r="H32" s="205">
        <f t="shared" si="1"/>
        <v>0</v>
      </c>
      <c r="I32" s="347" t="s">
        <v>12</v>
      </c>
      <c r="J32" s="346">
        <f t="shared" si="2"/>
        <v>0</v>
      </c>
      <c r="K32" s="333"/>
      <c r="O32" s="237" t="s">
        <v>281</v>
      </c>
      <c r="P32" s="299">
        <f t="shared" si="3"/>
        <v>0</v>
      </c>
    </row>
    <row r="33" spans="1:16" s="200" customFormat="1" ht="24.95" hidden="1" customHeight="1" x14ac:dyDescent="0.2">
      <c r="A33" s="294" t="s">
        <v>71</v>
      </c>
      <c r="B33" s="205">
        <v>26</v>
      </c>
      <c r="C33" s="317" t="s">
        <v>72</v>
      </c>
      <c r="D33" s="384">
        <f t="shared" si="0"/>
        <v>4.5</v>
      </c>
      <c r="E33" s="205">
        <f>IFERROR(VLOOKUP(A33,'Control-UTE Mayo 2022'!$K$7:$P$33,2,FALSE),0)</f>
        <v>0</v>
      </c>
      <c r="F33" s="205">
        <f>IFERROR(VLOOKUP(A33,'Control-UTE Mayo 2022'!$K$7:$P$33,3,FALSE),0)</f>
        <v>0</v>
      </c>
      <c r="G33" s="205">
        <f>IFERROR(VLOOKUP(A33,'Control-UTE Mayo 2022'!$K$7:$P$33,4,FALSE),0)</f>
        <v>0</v>
      </c>
      <c r="H33" s="317">
        <f t="shared" si="1"/>
        <v>0</v>
      </c>
      <c r="I33" s="347" t="s">
        <v>12</v>
      </c>
      <c r="J33" s="346">
        <f t="shared" si="2"/>
        <v>0</v>
      </c>
      <c r="K33" s="333"/>
      <c r="O33" s="299" t="s">
        <v>275</v>
      </c>
      <c r="P33" s="299">
        <f t="shared" si="3"/>
        <v>0</v>
      </c>
    </row>
    <row r="34" spans="1:16" ht="30" customHeight="1" x14ac:dyDescent="0.2">
      <c r="B34" s="202"/>
      <c r="C34" s="528" t="s">
        <v>11</v>
      </c>
      <c r="D34" s="528"/>
      <c r="E34" s="381">
        <f>SUM(E8:E33)</f>
        <v>9371</v>
      </c>
      <c r="F34" s="381">
        <f t="shared" ref="F34:J34" si="4">SUM(F8:F33)</f>
        <v>4250</v>
      </c>
      <c r="G34" s="381">
        <f t="shared" si="4"/>
        <v>150</v>
      </c>
      <c r="H34" s="381">
        <f t="shared" si="4"/>
        <v>13771</v>
      </c>
      <c r="I34" s="383" t="s">
        <v>12</v>
      </c>
      <c r="J34" s="81">
        <f t="shared" si="4"/>
        <v>47392.800000000003</v>
      </c>
      <c r="K34" s="199"/>
      <c r="L34" s="60"/>
      <c r="M34" s="60"/>
      <c r="N34" s="321"/>
      <c r="O34" s="299"/>
      <c r="P34" s="299"/>
    </row>
    <row r="35" spans="1:16" ht="30" customHeight="1" x14ac:dyDescent="0.2">
      <c r="B35" s="202"/>
      <c r="C35" s="527"/>
      <c r="D35" s="527"/>
      <c r="E35" s="527"/>
      <c r="F35" s="527"/>
      <c r="H35" s="382"/>
      <c r="I35" s="81" t="s">
        <v>328</v>
      </c>
      <c r="J35" s="373" t="s">
        <v>327</v>
      </c>
      <c r="K35" s="377"/>
      <c r="M35" s="321"/>
    </row>
    <row r="36" spans="1:16" ht="30" customHeight="1" x14ac:dyDescent="0.2">
      <c r="B36" s="202"/>
      <c r="C36" s="529" t="s">
        <v>326</v>
      </c>
      <c r="D36" s="529"/>
      <c r="E36" s="529"/>
      <c r="F36" s="529"/>
      <c r="G36" s="529"/>
      <c r="H36" s="405">
        <f>I36/$I$36</f>
        <v>1</v>
      </c>
      <c r="I36" s="385">
        <f>J34</f>
        <v>47392.800000000003</v>
      </c>
      <c r="J36" s="385">
        <f>I36*0.97</f>
        <v>45971.016000000003</v>
      </c>
      <c r="K36" s="377"/>
      <c r="M36" s="321"/>
    </row>
    <row r="37" spans="1:16" ht="30" customHeight="1" x14ac:dyDescent="0.2">
      <c r="B37" s="202"/>
      <c r="C37" s="530" t="s">
        <v>323</v>
      </c>
      <c r="D37" s="531"/>
      <c r="E37" s="531"/>
      <c r="F37" s="531"/>
      <c r="G37" s="532"/>
      <c r="H37" s="386">
        <f>I37/$I$36</f>
        <v>0.49890700697152313</v>
      </c>
      <c r="I37" s="346">
        <f>SUM(E8*$D$8+E9*$D$9+$D$10*E10+$D$11*E11+$D$12*E12+$D$13*E13+$D$14*E14+$D$15*E15+$D$16*E16+$D$17*E17+$D$18*E18+$D$19*E19+$D$20*E20+$D$21*E21+$D$22*E22+$D$23*E23+$D$24*E24+$D$25*E25+$D$26*E26+$D$27*E27+$D$28*E28+$D$29*E29+$D$30*E30+$D$31*E31+$D$32*E32+$D$33*E33)</f>
        <v>23644.600000000002</v>
      </c>
      <c r="J37" s="81">
        <f>I37*0.97</f>
        <v>22935.262000000002</v>
      </c>
      <c r="K37" s="333"/>
      <c r="L37" s="333"/>
      <c r="M37" s="333"/>
    </row>
    <row r="38" spans="1:16" ht="30" customHeight="1" x14ac:dyDescent="0.2">
      <c r="B38" s="202"/>
      <c r="C38" s="530" t="s">
        <v>324</v>
      </c>
      <c r="D38" s="531"/>
      <c r="E38" s="531"/>
      <c r="F38" s="531" t="e">
        <f>G38/G35</f>
        <v>#DIV/0!</v>
      </c>
      <c r="G38" s="532"/>
      <c r="H38" s="386">
        <f>I38/$I$36</f>
        <v>0.48561595854222589</v>
      </c>
      <c r="I38" s="346">
        <f>SUM(F8*$D$8+F9*$D$9+$D$10*F10+$D$11*F11+$D$12*F12+$D$13*F13+$D$14*F14+$D$15*F15+$D$16*F16+$D$17*F17+$D$18*F18+$D$19*F19+$D$20*F20+$D$21*F21+$D$22*F22+$D$23*F23+$D$24*F24+$D$25*F25+$D$26*F26+$D$27*F27+$D$28*F28+$D$29*F29+$D$30*F30+$D$31*F31+$D$32*F32+$D$33*F33)</f>
        <v>23014.700000000004</v>
      </c>
      <c r="J38" s="81">
        <f t="shared" ref="J38:J39" si="5">I38*0.97</f>
        <v>22324.259000000002</v>
      </c>
      <c r="K38" s="377"/>
      <c r="L38" s="321"/>
      <c r="M38" s="321"/>
    </row>
    <row r="39" spans="1:16" ht="30" customHeight="1" x14ac:dyDescent="0.2">
      <c r="B39" s="202"/>
      <c r="C39" s="530" t="s">
        <v>343</v>
      </c>
      <c r="D39" s="531"/>
      <c r="E39" s="531"/>
      <c r="F39" s="531" t="e">
        <f>G39/G36</f>
        <v>#DIV/0!</v>
      </c>
      <c r="G39" s="532"/>
      <c r="H39" s="392">
        <f>I39/$I$36</f>
        <v>1.5477034486251075E-2</v>
      </c>
      <c r="I39" s="346">
        <f>SUM(G8*$D$8+G9*$D$9+$D$10*G10+$D$11*G11+$D$12*G12+$D$13*G13+$D$14*G14+$D$15*G15+$D$16*G16+$D$17*G17+$D$18*G18+$D$19*G19+$D$20*G20+$D$21*G21+$D$22*G22+$D$23*G23+$D$24*G24+$D$25*G25+$D$26*G26+$D$27*G27+$D$28*G28+$D$29*G29+$D$30*G30+$D$31*G31+$D$32*G32+$D$33*G33)</f>
        <v>733.5</v>
      </c>
      <c r="J39" s="81">
        <f t="shared" si="5"/>
        <v>711.495</v>
      </c>
      <c r="K39" s="377"/>
      <c r="L39" s="321"/>
      <c r="M39" s="321"/>
    </row>
    <row r="40" spans="1:16" ht="30" customHeight="1" x14ac:dyDescent="0.2">
      <c r="B40" s="202"/>
      <c r="C40" s="290"/>
      <c r="D40" s="201"/>
      <c r="E40" s="163"/>
      <c r="F40" s="372">
        <f>G37+G39</f>
        <v>0</v>
      </c>
      <c r="G40" s="201"/>
      <c r="H40" s="201"/>
      <c r="I40" s="201"/>
      <c r="J40" s="164"/>
      <c r="K40" s="377"/>
      <c r="M40" s="199" t="str">
        <f>B5</f>
        <v>Período Mayo 2022</v>
      </c>
    </row>
    <row r="41" spans="1:16" ht="30" customHeight="1" x14ac:dyDescent="0.2">
      <c r="B41" s="202"/>
      <c r="C41" s="526" t="s">
        <v>321</v>
      </c>
      <c r="D41" s="526"/>
      <c r="E41" s="526"/>
      <c r="F41" s="256">
        <v>1942</v>
      </c>
      <c r="G41" s="167">
        <f>1-G43</f>
        <v>0.99</v>
      </c>
      <c r="H41" s="205" t="s">
        <v>10</v>
      </c>
      <c r="I41" s="346">
        <f>(F41*G41)</f>
        <v>1922.58</v>
      </c>
      <c r="J41" s="81">
        <f>I41*0.97</f>
        <v>1864.9025999999999</v>
      </c>
      <c r="K41" s="377"/>
      <c r="L41" s="321"/>
      <c r="N41" s="199" t="s">
        <v>347</v>
      </c>
      <c r="O41" s="200">
        <v>20002585</v>
      </c>
      <c r="P41" s="333">
        <f>F41*0.97</f>
        <v>1883.74</v>
      </c>
    </row>
    <row r="42" spans="1:16" ht="30" customHeight="1" x14ac:dyDescent="0.2">
      <c r="B42" s="202"/>
      <c r="C42" s="526" t="s">
        <v>322</v>
      </c>
      <c r="D42" s="526"/>
      <c r="E42" s="526"/>
      <c r="F42" s="340">
        <v>744875.27160387149</v>
      </c>
      <c r="G42" s="167">
        <v>0.99</v>
      </c>
      <c r="H42" s="205" t="s">
        <v>10</v>
      </c>
      <c r="I42" s="340">
        <f>(F42*G42)</f>
        <v>737426.51888783276</v>
      </c>
      <c r="J42" s="339">
        <f>I42*0.97</f>
        <v>715303.72332119779</v>
      </c>
      <c r="K42" s="377"/>
      <c r="L42" s="321"/>
      <c r="N42" s="199" t="s">
        <v>346</v>
      </c>
      <c r="O42" s="201">
        <v>20002374</v>
      </c>
      <c r="P42" s="393">
        <f>F42*0.97</f>
        <v>722529.01345575531</v>
      </c>
    </row>
    <row r="43" spans="1:16" ht="30" customHeight="1" x14ac:dyDescent="0.2">
      <c r="A43" s="261">
        <f>1/84</f>
        <v>1.1904761904761904E-2</v>
      </c>
      <c r="B43" s="202"/>
      <c r="C43" s="526" t="s">
        <v>344</v>
      </c>
      <c r="D43" s="526"/>
      <c r="E43" s="526"/>
      <c r="F43" s="256">
        <v>1942</v>
      </c>
      <c r="G43" s="167">
        <v>0.01</v>
      </c>
      <c r="H43" s="205" t="s">
        <v>10</v>
      </c>
      <c r="I43" s="346">
        <f>(F43*G43)</f>
        <v>19.420000000000002</v>
      </c>
      <c r="J43" s="81">
        <f>I43*0.97</f>
        <v>18.837400000000002</v>
      </c>
      <c r="K43" s="377"/>
      <c r="L43" s="321"/>
      <c r="O43" s="200"/>
      <c r="P43" s="200"/>
    </row>
    <row r="44" spans="1:16" ht="30" customHeight="1" x14ac:dyDescent="0.2">
      <c r="B44" s="202"/>
      <c r="C44" s="526" t="s">
        <v>345</v>
      </c>
      <c r="D44" s="526"/>
      <c r="E44" s="526"/>
      <c r="F44" s="340">
        <f>F42</f>
        <v>744875.27160387149</v>
      </c>
      <c r="G44" s="167">
        <v>0.01</v>
      </c>
      <c r="H44" s="205" t="s">
        <v>10</v>
      </c>
      <c r="I44" s="340">
        <f>(F44*G44)</f>
        <v>7448.7527160387153</v>
      </c>
      <c r="J44" s="339">
        <f>I44*0.97</f>
        <v>7225.2901345575538</v>
      </c>
      <c r="K44" s="377"/>
      <c r="L44" s="321"/>
      <c r="O44" s="200"/>
      <c r="P44" s="200"/>
    </row>
    <row r="45" spans="1:16" s="237" customFormat="1" ht="30" customHeight="1" x14ac:dyDescent="0.25">
      <c r="A45" s="199"/>
      <c r="B45" s="251"/>
      <c r="C45" s="250"/>
      <c r="D45" s="249"/>
      <c r="E45" s="12"/>
      <c r="F45" s="249"/>
      <c r="G45" s="249"/>
      <c r="H45" s="249"/>
      <c r="I45" s="249"/>
      <c r="J45" s="13"/>
      <c r="K45" s="378"/>
      <c r="O45" s="199"/>
      <c r="P45" s="199"/>
    </row>
    <row r="46" spans="1:16" s="237" customFormat="1" ht="30" customHeight="1" x14ac:dyDescent="0.2">
      <c r="A46" s="199"/>
      <c r="B46" s="535" t="s">
        <v>325</v>
      </c>
      <c r="C46" s="535"/>
      <c r="D46" s="535"/>
      <c r="E46" s="535"/>
      <c r="F46" s="535"/>
      <c r="G46" s="205" t="s">
        <v>8</v>
      </c>
      <c r="H46" s="533">
        <f>I41+I36+I43</f>
        <v>49334.8</v>
      </c>
      <c r="I46" s="533"/>
      <c r="J46" s="533"/>
      <c r="K46" s="378"/>
      <c r="O46" s="199"/>
      <c r="P46" s="199"/>
    </row>
    <row r="47" spans="1:16" s="237" customFormat="1" ht="30" customHeight="1" x14ac:dyDescent="0.2">
      <c r="A47" s="199"/>
      <c r="B47" s="535" t="s">
        <v>15</v>
      </c>
      <c r="C47" s="535"/>
      <c r="D47" s="535"/>
      <c r="E47" s="535"/>
      <c r="F47" s="535"/>
      <c r="G47" s="205" t="s">
        <v>9</v>
      </c>
      <c r="H47" s="533">
        <f>I42+I44</f>
        <v>744875.27160387149</v>
      </c>
      <c r="I47" s="533"/>
      <c r="J47" s="533"/>
      <c r="K47" s="378"/>
      <c r="O47" s="199"/>
      <c r="P47" s="199"/>
    </row>
    <row r="48" spans="1:16" s="237" customFormat="1" ht="30" customHeight="1" x14ac:dyDescent="0.2">
      <c r="B48" s="536" t="s">
        <v>174</v>
      </c>
      <c r="C48" s="536"/>
      <c r="D48" s="536"/>
      <c r="E48" s="536"/>
      <c r="F48" s="536"/>
      <c r="G48" s="247" t="s">
        <v>8</v>
      </c>
      <c r="H48" s="534">
        <f>H46*0.97</f>
        <v>47854.756000000001</v>
      </c>
      <c r="I48" s="534"/>
      <c r="J48" s="534"/>
      <c r="K48" s="378"/>
      <c r="L48" s="244"/>
      <c r="O48" s="199"/>
      <c r="P48" s="199"/>
    </row>
    <row r="49" spans="1:16" ht="30" customHeight="1" x14ac:dyDescent="0.2">
      <c r="A49" s="237"/>
      <c r="B49" s="536" t="s">
        <v>175</v>
      </c>
      <c r="C49" s="536"/>
      <c r="D49" s="536"/>
      <c r="E49" s="536"/>
      <c r="F49" s="536"/>
      <c r="G49" s="247" t="s">
        <v>9</v>
      </c>
      <c r="H49" s="534">
        <f>H47*0.97</f>
        <v>722529.01345575531</v>
      </c>
      <c r="I49" s="534"/>
      <c r="J49" s="534"/>
    </row>
    <row r="50" spans="1:16" ht="24.95" customHeight="1" x14ac:dyDescent="0.2">
      <c r="B50" s="241"/>
      <c r="C50" s="240"/>
      <c r="D50" s="240"/>
      <c r="E50" s="240"/>
      <c r="F50" s="239"/>
      <c r="G50" s="239"/>
      <c r="H50" s="239"/>
      <c r="I50" s="239"/>
      <c r="J50" s="238"/>
      <c r="P50" s="200"/>
    </row>
    <row r="51" spans="1:16" ht="24.95" customHeight="1" x14ac:dyDescent="0.2">
      <c r="B51" s="234"/>
      <c r="C51" s="237"/>
      <c r="D51" s="237"/>
      <c r="E51" s="237"/>
      <c r="J51" s="236"/>
    </row>
    <row r="52" spans="1:16" ht="24.95" customHeight="1" x14ac:dyDescent="0.2">
      <c r="B52" s="234"/>
      <c r="C52" s="237"/>
      <c r="D52" s="237"/>
      <c r="E52" s="237"/>
      <c r="J52" s="236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D55" s="225"/>
      <c r="E55" s="225"/>
      <c r="F55" s="225"/>
      <c r="G55" s="225"/>
      <c r="H55" s="225"/>
      <c r="I55" s="225"/>
      <c r="J55" s="235"/>
    </row>
    <row r="56" spans="1:16" ht="24.95" customHeight="1" x14ac:dyDescent="0.2">
      <c r="B56" s="234"/>
      <c r="D56" s="225"/>
      <c r="F56" s="225"/>
      <c r="G56" s="225"/>
      <c r="H56" s="225"/>
      <c r="I56" s="225"/>
      <c r="J56" s="235"/>
    </row>
    <row r="57" spans="1:16" ht="15" customHeight="1" x14ac:dyDescent="0.2">
      <c r="B57" s="234"/>
      <c r="C57" s="233" t="s">
        <v>16</v>
      </c>
      <c r="D57" s="232"/>
      <c r="E57" s="509" t="s">
        <v>16</v>
      </c>
      <c r="F57" s="509"/>
      <c r="G57" s="509"/>
      <c r="H57" s="509"/>
      <c r="I57" s="509"/>
      <c r="J57" s="510"/>
      <c r="K57" s="379"/>
    </row>
    <row r="58" spans="1:16" ht="15.75" x14ac:dyDescent="0.25">
      <c r="B58" s="230"/>
      <c r="C58" s="229" t="s">
        <v>69</v>
      </c>
      <c r="D58" s="228"/>
      <c r="F58" s="537" t="s">
        <v>337</v>
      </c>
      <c r="G58" s="537"/>
      <c r="H58" s="537"/>
      <c r="I58" s="537"/>
      <c r="J58" s="538"/>
      <c r="K58" s="380"/>
    </row>
    <row r="59" spans="1:16" x14ac:dyDescent="0.2">
      <c r="B59" s="224"/>
      <c r="C59" s="223"/>
      <c r="D59" s="223"/>
      <c r="E59" s="222"/>
      <c r="F59" s="222"/>
      <c r="G59" s="222"/>
      <c r="H59" s="222"/>
      <c r="I59" s="222"/>
      <c r="J59" s="221"/>
    </row>
    <row r="60" spans="1:16" ht="21.95" customHeight="1" x14ac:dyDescent="0.2"/>
    <row r="61" spans="1:16" ht="7.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3.2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7.5" customHeight="1" x14ac:dyDescent="0.2"/>
    <row r="78" ht="18" customHeight="1" x14ac:dyDescent="0.2"/>
    <row r="79" ht="18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>
      <c r="A83" s="199" t="s">
        <v>46</v>
      </c>
      <c r="B83" s="199">
        <v>2.76</v>
      </c>
    </row>
    <row r="84" spans="1:2" x14ac:dyDescent="0.2">
      <c r="A84" s="199" t="s">
        <v>47</v>
      </c>
      <c r="B84" s="199">
        <v>2</v>
      </c>
    </row>
    <row r="85" spans="1:2" x14ac:dyDescent="0.2">
      <c r="A85" s="199" t="s">
        <v>49</v>
      </c>
      <c r="B85" s="199">
        <v>3.23</v>
      </c>
    </row>
    <row r="86" spans="1:2" x14ac:dyDescent="0.2">
      <c r="A86" s="199" t="s">
        <v>48</v>
      </c>
      <c r="B86" s="199">
        <v>1.84</v>
      </c>
    </row>
    <row r="87" spans="1:2" x14ac:dyDescent="0.2">
      <c r="A87" s="199" t="s">
        <v>50</v>
      </c>
      <c r="B87" s="199">
        <v>3.18</v>
      </c>
    </row>
    <row r="88" spans="1:2" x14ac:dyDescent="0.2">
      <c r="A88" s="199" t="s">
        <v>51</v>
      </c>
      <c r="B88" s="199">
        <v>2.38</v>
      </c>
    </row>
    <row r="89" spans="1:2" x14ac:dyDescent="0.2">
      <c r="A89" s="199" t="s">
        <v>52</v>
      </c>
      <c r="B89" s="199">
        <v>5.45</v>
      </c>
    </row>
    <row r="90" spans="1:2" x14ac:dyDescent="0.2">
      <c r="A90" s="199" t="s">
        <v>53</v>
      </c>
      <c r="B90" s="199">
        <v>5.98</v>
      </c>
    </row>
    <row r="91" spans="1:2" x14ac:dyDescent="0.2">
      <c r="A91" s="199" t="s">
        <v>73</v>
      </c>
      <c r="B91" s="199">
        <v>2.2000000000000002</v>
      </c>
    </row>
    <row r="92" spans="1:2" x14ac:dyDescent="0.2">
      <c r="A92" s="199" t="s">
        <v>54</v>
      </c>
      <c r="B92" s="199">
        <v>4.7</v>
      </c>
    </row>
    <row r="93" spans="1:2" x14ac:dyDescent="0.2">
      <c r="A93" s="199" t="s">
        <v>101</v>
      </c>
      <c r="B93" s="199">
        <v>4.4000000000000004</v>
      </c>
    </row>
    <row r="94" spans="1:2" x14ac:dyDescent="0.2">
      <c r="A94" s="199" t="s">
        <v>55</v>
      </c>
      <c r="B94" s="199">
        <v>2.15</v>
      </c>
    </row>
    <row r="95" spans="1:2" x14ac:dyDescent="0.2">
      <c r="A95" s="199" t="s">
        <v>56</v>
      </c>
      <c r="B95" s="199">
        <v>2.41</v>
      </c>
    </row>
    <row r="96" spans="1:2" x14ac:dyDescent="0.2">
      <c r="A96" s="199" t="s">
        <v>57</v>
      </c>
      <c r="B96" s="199">
        <v>2.83</v>
      </c>
    </row>
    <row r="97" spans="1:2" x14ac:dyDescent="0.2">
      <c r="A97" s="199" t="s">
        <v>58</v>
      </c>
      <c r="B97" s="199">
        <v>3.46</v>
      </c>
    </row>
    <row r="98" spans="1:2" x14ac:dyDescent="0.2">
      <c r="A98" s="199" t="s">
        <v>59</v>
      </c>
      <c r="B98" s="199">
        <v>2.15</v>
      </c>
    </row>
    <row r="99" spans="1:2" x14ac:dyDescent="0.2">
      <c r="A99" s="199" t="s">
        <v>60</v>
      </c>
      <c r="B99" s="199">
        <v>4.3899999999999997</v>
      </c>
    </row>
    <row r="100" spans="1:2" x14ac:dyDescent="0.2">
      <c r="A100" s="199" t="s">
        <v>61</v>
      </c>
      <c r="B100" s="199">
        <v>3.9</v>
      </c>
    </row>
    <row r="101" spans="1:2" x14ac:dyDescent="0.2">
      <c r="A101" s="199" t="s">
        <v>62</v>
      </c>
      <c r="B101" s="199">
        <v>1.18</v>
      </c>
    </row>
    <row r="102" spans="1:2" x14ac:dyDescent="0.2">
      <c r="A102" s="199" t="s">
        <v>72</v>
      </c>
      <c r="B102" s="199">
        <v>4.5</v>
      </c>
    </row>
    <row r="103" spans="1:2" x14ac:dyDescent="0.2">
      <c r="A103" s="199" t="s">
        <v>77</v>
      </c>
      <c r="B103" s="199">
        <v>6.49</v>
      </c>
    </row>
    <row r="104" spans="1:2" x14ac:dyDescent="0.2">
      <c r="A104" s="199" t="s">
        <v>152</v>
      </c>
      <c r="B104" s="199">
        <v>5.53</v>
      </c>
    </row>
    <row r="105" spans="1:2" x14ac:dyDescent="0.2">
      <c r="A105" s="199" t="s">
        <v>217</v>
      </c>
      <c r="B105" s="199">
        <v>4.8899999999999997</v>
      </c>
    </row>
    <row r="106" spans="1:2" x14ac:dyDescent="0.2">
      <c r="A106" s="199" t="s">
        <v>167</v>
      </c>
      <c r="B106" s="199">
        <v>6.26</v>
      </c>
    </row>
    <row r="107" spans="1:2" x14ac:dyDescent="0.2">
      <c r="A107" s="127" t="s">
        <v>209</v>
      </c>
      <c r="B107" s="199">
        <v>4.45</v>
      </c>
    </row>
    <row r="108" spans="1:2" x14ac:dyDescent="0.2">
      <c r="A108" s="199" t="s">
        <v>248</v>
      </c>
      <c r="B108" s="199">
        <v>1180</v>
      </c>
    </row>
  </sheetData>
  <autoFilter ref="A7:P44" xr:uid="{80228B62-2779-4BE0-B446-331A283BF666}">
    <filterColumn colId="9">
      <filters blank="1">
        <filter val="$ 7.225,29"/>
        <filter val="$ 715.303,72"/>
        <filter val="Bonificaicón 3%"/>
        <filter val="USD 1.528,20"/>
        <filter val="USD 1.615,00"/>
        <filter val="USD 1.656,00"/>
        <filter val="USD 1.843,80"/>
        <filter val="USD 1.864,90"/>
        <filter val="USD 12.199,20"/>
        <filter val="USD 18,84"/>
        <filter val="USD 2.128,40"/>
        <filter val="USD 2.539,20"/>
        <filter val="USD 2.934,00"/>
        <filter val="USD 22.324,26"/>
        <filter val="USD 22.935,26"/>
        <filter val="USD 289,20"/>
        <filter val="USD 3.925,90"/>
        <filter val="USD 3.981,60"/>
        <filter val="USD 4.722,30"/>
        <filter val="USD 45.971,02"/>
        <filter val="USD 47.392,80"/>
        <filter val="USD 7.140,00"/>
        <filter val="USD 711,50"/>
        <filter val="USD 890,00"/>
      </filters>
    </filterColumn>
  </autoFilter>
  <mergeCells count="24">
    <mergeCell ref="C42:E42"/>
    <mergeCell ref="B2:J2"/>
    <mergeCell ref="B3:J3"/>
    <mergeCell ref="B4:J4"/>
    <mergeCell ref="B5:J5"/>
    <mergeCell ref="C34:D34"/>
    <mergeCell ref="C35:F35"/>
    <mergeCell ref="C36:G36"/>
    <mergeCell ref="C37:G37"/>
    <mergeCell ref="C38:G38"/>
    <mergeCell ref="C39:G39"/>
    <mergeCell ref="C41:E41"/>
    <mergeCell ref="F58:J58"/>
    <mergeCell ref="C43:E43"/>
    <mergeCell ref="C44:E44"/>
    <mergeCell ref="B46:F46"/>
    <mergeCell ref="H46:J46"/>
    <mergeCell ref="B47:F47"/>
    <mergeCell ref="H47:J47"/>
    <mergeCell ref="B48:F48"/>
    <mergeCell ref="H48:J48"/>
    <mergeCell ref="B49:F49"/>
    <mergeCell ref="H49:J49"/>
    <mergeCell ref="E57:J57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DD838-A273-4193-9D0D-FC761F0D8DB7}">
  <sheetPr>
    <pageSetUpPr fitToPage="1"/>
  </sheetPr>
  <dimension ref="A1:S79"/>
  <sheetViews>
    <sheetView topLeftCell="B1" zoomScale="98" zoomScaleNormal="98" workbookViewId="0">
      <selection activeCell="G22" sqref="G2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1.42578125" style="201" bestFit="1" customWidth="1"/>
    <col min="7" max="7" width="17.5703125" style="199" bestFit="1" customWidth="1"/>
    <col min="8" max="10" width="6" style="199" customWidth="1"/>
    <col min="11" max="11" width="20.5703125" style="199" bestFit="1" customWidth="1"/>
    <col min="12" max="12" width="25.85546875" style="199" bestFit="1" customWidth="1"/>
    <col min="13" max="13" width="7" style="199" bestFit="1" customWidth="1"/>
    <col min="14" max="14" width="18.85546875" style="199" bestFit="1" customWidth="1"/>
    <col min="15" max="16" width="13.42578125" style="199" bestFit="1" customWidth="1"/>
    <col min="17" max="17" width="5.140625" style="199" bestFit="1" customWidth="1"/>
    <col min="18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  <c r="S3" s="199">
        <f>+V2</f>
        <v>0</v>
      </c>
    </row>
    <row r="4" spans="2:19" x14ac:dyDescent="0.2">
      <c r="B4" s="205">
        <v>80053638</v>
      </c>
      <c r="C4" s="207" t="s">
        <v>358</v>
      </c>
      <c r="D4" s="204" t="s">
        <v>29</v>
      </c>
      <c r="E4" s="401">
        <v>320</v>
      </c>
      <c r="F4" s="204" t="s">
        <v>360</v>
      </c>
      <c r="G4" s="204" t="s">
        <v>331</v>
      </c>
      <c r="H4" s="200"/>
      <c r="I4" s="200"/>
      <c r="J4" s="200"/>
      <c r="K4" s="200"/>
    </row>
    <row r="5" spans="2:19" x14ac:dyDescent="0.2">
      <c r="B5" s="205">
        <v>80053638</v>
      </c>
      <c r="C5" s="207" t="s">
        <v>358</v>
      </c>
      <c r="D5" s="204" t="s">
        <v>31</v>
      </c>
      <c r="E5" s="401">
        <v>460</v>
      </c>
      <c r="F5" s="204" t="s">
        <v>360</v>
      </c>
      <c r="G5" s="204" t="s">
        <v>331</v>
      </c>
      <c r="H5" s="200"/>
      <c r="I5" s="200"/>
      <c r="J5" s="200"/>
      <c r="K5" s="200"/>
    </row>
    <row r="6" spans="2:19" x14ac:dyDescent="0.2">
      <c r="B6" s="205">
        <v>80053638</v>
      </c>
      <c r="C6" s="207" t="s">
        <v>358</v>
      </c>
      <c r="D6" s="204" t="s">
        <v>32</v>
      </c>
      <c r="E6" s="401">
        <v>175</v>
      </c>
      <c r="F6" s="204" t="s">
        <v>360</v>
      </c>
      <c r="G6" s="204" t="s">
        <v>331</v>
      </c>
      <c r="H6" s="200"/>
      <c r="I6" s="200"/>
      <c r="J6" s="200"/>
      <c r="K6" s="101" t="s">
        <v>154</v>
      </c>
      <c r="L6" s="101" t="s">
        <v>112</v>
      </c>
      <c r="M6" s="76"/>
      <c r="N6" s="76"/>
      <c r="O6" s="76"/>
      <c r="P6"/>
      <c r="Q6"/>
      <c r="R6"/>
    </row>
    <row r="7" spans="2:19" x14ac:dyDescent="0.2">
      <c r="B7" s="205">
        <v>80053638</v>
      </c>
      <c r="C7" s="207" t="s">
        <v>358</v>
      </c>
      <c r="D7" s="204" t="s">
        <v>35</v>
      </c>
      <c r="E7" s="401">
        <v>1670</v>
      </c>
      <c r="F7" s="204" t="s">
        <v>360</v>
      </c>
      <c r="G7" s="204" t="s">
        <v>332</v>
      </c>
      <c r="H7" s="200"/>
      <c r="I7" s="200"/>
      <c r="J7" s="200"/>
      <c r="K7" s="101" t="s">
        <v>23</v>
      </c>
      <c r="L7" s="76" t="s">
        <v>331</v>
      </c>
      <c r="M7" s="76" t="s">
        <v>332</v>
      </c>
      <c r="N7" s="76" t="s">
        <v>342</v>
      </c>
      <c r="O7" s="76" t="s">
        <v>24</v>
      </c>
      <c r="P7"/>
      <c r="Q7"/>
      <c r="R7"/>
    </row>
    <row r="8" spans="2:19" x14ac:dyDescent="0.2">
      <c r="B8" s="205">
        <v>80053638</v>
      </c>
      <c r="C8" s="207" t="s">
        <v>358</v>
      </c>
      <c r="D8" s="204" t="s">
        <v>149</v>
      </c>
      <c r="E8" s="401">
        <v>720</v>
      </c>
      <c r="F8" s="204" t="s">
        <v>360</v>
      </c>
      <c r="G8" s="204" t="s">
        <v>332</v>
      </c>
      <c r="K8" s="76" t="s">
        <v>29</v>
      </c>
      <c r="L8" s="76">
        <v>600</v>
      </c>
      <c r="M8" s="76"/>
      <c r="N8" s="76"/>
      <c r="O8" s="76">
        <v>600</v>
      </c>
      <c r="P8"/>
      <c r="Q8"/>
      <c r="R8"/>
    </row>
    <row r="9" spans="2:19" x14ac:dyDescent="0.2">
      <c r="B9" s="205">
        <v>80053638</v>
      </c>
      <c r="C9" s="207" t="s">
        <v>358</v>
      </c>
      <c r="D9" s="204" t="s">
        <v>166</v>
      </c>
      <c r="E9" s="401">
        <v>170</v>
      </c>
      <c r="F9" s="204" t="s">
        <v>360</v>
      </c>
      <c r="G9" s="204" t="s">
        <v>332</v>
      </c>
      <c r="K9" s="76" t="s">
        <v>28</v>
      </c>
      <c r="L9" s="76"/>
      <c r="M9" s="76">
        <v>500</v>
      </c>
      <c r="N9" s="76"/>
      <c r="O9" s="76">
        <v>500</v>
      </c>
      <c r="P9"/>
      <c r="Q9"/>
      <c r="R9"/>
    </row>
    <row r="10" spans="2:19" x14ac:dyDescent="0.2">
      <c r="B10" s="205">
        <v>80053638</v>
      </c>
      <c r="C10" s="207" t="s">
        <v>358</v>
      </c>
      <c r="D10" s="204" t="s">
        <v>42</v>
      </c>
      <c r="E10" s="401">
        <v>270</v>
      </c>
      <c r="F10" s="204" t="s">
        <v>360</v>
      </c>
      <c r="G10" s="204" t="s">
        <v>331</v>
      </c>
      <c r="K10" s="76" t="s">
        <v>31</v>
      </c>
      <c r="L10" s="76">
        <v>1380</v>
      </c>
      <c r="M10" s="76"/>
      <c r="N10" s="76"/>
      <c r="O10" s="76">
        <v>1380</v>
      </c>
      <c r="P10"/>
      <c r="Q10"/>
      <c r="R10"/>
    </row>
    <row r="11" spans="2:19" x14ac:dyDescent="0.2">
      <c r="B11" s="205">
        <v>80054622</v>
      </c>
      <c r="C11" s="207" t="s">
        <v>356</v>
      </c>
      <c r="D11" s="204" t="s">
        <v>31</v>
      </c>
      <c r="E11" s="401">
        <v>460</v>
      </c>
      <c r="F11" s="204" t="s">
        <v>361</v>
      </c>
      <c r="G11" s="204" t="s">
        <v>331</v>
      </c>
      <c r="H11" s="208"/>
      <c r="I11" s="208"/>
      <c r="J11" s="208"/>
      <c r="K11" s="76" t="s">
        <v>32</v>
      </c>
      <c r="L11" s="76">
        <v>1485</v>
      </c>
      <c r="M11" s="76"/>
      <c r="N11" s="76"/>
      <c r="O11" s="76">
        <v>1485</v>
      </c>
      <c r="P11"/>
      <c r="Q11"/>
      <c r="R11"/>
    </row>
    <row r="12" spans="2:19" x14ac:dyDescent="0.2">
      <c r="B12" s="205">
        <v>80054622</v>
      </c>
      <c r="C12" s="207" t="s">
        <v>356</v>
      </c>
      <c r="D12" s="204" t="s">
        <v>32</v>
      </c>
      <c r="E12" s="401">
        <v>175</v>
      </c>
      <c r="F12" s="204" t="s">
        <v>361</v>
      </c>
      <c r="G12" s="204" t="s">
        <v>331</v>
      </c>
      <c r="K12" s="76" t="s">
        <v>33</v>
      </c>
      <c r="L12" s="76">
        <v>3000</v>
      </c>
      <c r="M12" s="76"/>
      <c r="N12" s="76"/>
      <c r="O12" s="76">
        <v>3000</v>
      </c>
      <c r="P12"/>
      <c r="Q12"/>
      <c r="R12"/>
    </row>
    <row r="13" spans="2:19" x14ac:dyDescent="0.2">
      <c r="B13" s="205">
        <v>80054622</v>
      </c>
      <c r="C13" s="207" t="s">
        <v>356</v>
      </c>
      <c r="D13" s="204" t="s">
        <v>33</v>
      </c>
      <c r="E13" s="401">
        <v>3000</v>
      </c>
      <c r="F13" s="204" t="s">
        <v>361</v>
      </c>
      <c r="G13" s="204" t="s">
        <v>331</v>
      </c>
      <c r="K13" s="76" t="s">
        <v>35</v>
      </c>
      <c r="L13" s="76"/>
      <c r="M13" s="76">
        <v>2040</v>
      </c>
      <c r="N13" s="76"/>
      <c r="O13" s="76">
        <v>2040</v>
      </c>
      <c r="P13"/>
      <c r="Q13"/>
      <c r="R13"/>
    </row>
    <row r="14" spans="2:19" x14ac:dyDescent="0.2">
      <c r="B14" s="205">
        <v>80054622</v>
      </c>
      <c r="C14" s="207" t="s">
        <v>356</v>
      </c>
      <c r="D14" s="204" t="s">
        <v>214</v>
      </c>
      <c r="E14" s="401">
        <v>450</v>
      </c>
      <c r="F14" s="204" t="s">
        <v>361</v>
      </c>
      <c r="G14" s="204" t="s">
        <v>332</v>
      </c>
      <c r="K14" s="76" t="s">
        <v>149</v>
      </c>
      <c r="L14" s="76"/>
      <c r="M14" s="76">
        <v>720</v>
      </c>
      <c r="N14" s="76"/>
      <c r="O14" s="76">
        <v>720</v>
      </c>
      <c r="P14"/>
      <c r="Q14"/>
      <c r="R14"/>
    </row>
    <row r="15" spans="2:19" x14ac:dyDescent="0.2">
      <c r="B15" s="205">
        <v>80054622</v>
      </c>
      <c r="C15" s="207" t="s">
        <v>356</v>
      </c>
      <c r="D15" s="204" t="s">
        <v>166</v>
      </c>
      <c r="E15" s="401">
        <v>170</v>
      </c>
      <c r="F15" s="204" t="s">
        <v>361</v>
      </c>
      <c r="G15" s="204" t="s">
        <v>332</v>
      </c>
      <c r="K15" s="76" t="s">
        <v>214</v>
      </c>
      <c r="L15" s="76"/>
      <c r="M15" s="76">
        <v>450</v>
      </c>
      <c r="N15" s="76">
        <v>150</v>
      </c>
      <c r="O15" s="76">
        <v>600</v>
      </c>
      <c r="P15"/>
      <c r="Q15"/>
      <c r="R15"/>
    </row>
    <row r="16" spans="2:19" x14ac:dyDescent="0.2">
      <c r="B16" s="205">
        <v>80054622</v>
      </c>
      <c r="C16" s="207" t="s">
        <v>356</v>
      </c>
      <c r="D16" s="204" t="s">
        <v>37</v>
      </c>
      <c r="E16" s="401">
        <v>265</v>
      </c>
      <c r="F16" s="204" t="s">
        <v>361</v>
      </c>
      <c r="G16" s="204" t="s">
        <v>331</v>
      </c>
      <c r="K16" s="76" t="s">
        <v>166</v>
      </c>
      <c r="L16" s="76"/>
      <c r="M16" s="76">
        <v>340</v>
      </c>
      <c r="N16" s="76"/>
      <c r="O16" s="76">
        <v>340</v>
      </c>
      <c r="P16"/>
      <c r="Q16"/>
      <c r="R16"/>
    </row>
    <row r="17" spans="1:18" x14ac:dyDescent="0.2">
      <c r="B17" s="205">
        <v>80054622</v>
      </c>
      <c r="C17" s="207" t="s">
        <v>356</v>
      </c>
      <c r="D17" s="204" t="s">
        <v>42</v>
      </c>
      <c r="E17" s="401">
        <v>120</v>
      </c>
      <c r="F17" s="204" t="s">
        <v>361</v>
      </c>
      <c r="G17" s="204" t="s">
        <v>331</v>
      </c>
      <c r="K17" s="76" t="s">
        <v>37</v>
      </c>
      <c r="L17" s="76">
        <v>1826</v>
      </c>
      <c r="M17" s="76"/>
      <c r="N17" s="76"/>
      <c r="O17" s="76">
        <v>1826</v>
      </c>
      <c r="P17"/>
      <c r="Q17"/>
      <c r="R17"/>
    </row>
    <row r="18" spans="1:18" x14ac:dyDescent="0.2">
      <c r="B18" s="205">
        <v>80054622</v>
      </c>
      <c r="C18" s="207" t="s">
        <v>356</v>
      </c>
      <c r="D18" s="204" t="s">
        <v>210</v>
      </c>
      <c r="E18" s="401">
        <v>200</v>
      </c>
      <c r="F18" s="204" t="s">
        <v>361</v>
      </c>
      <c r="G18" s="204" t="s">
        <v>332</v>
      </c>
      <c r="K18" s="76" t="s">
        <v>39</v>
      </c>
      <c r="L18" s="76">
        <v>540</v>
      </c>
      <c r="M18" s="76"/>
      <c r="N18" s="76"/>
      <c r="O18" s="76">
        <v>540</v>
      </c>
      <c r="P18"/>
      <c r="Q18"/>
      <c r="R18"/>
    </row>
    <row r="19" spans="1:18" x14ac:dyDescent="0.2">
      <c r="B19" s="205">
        <v>80055082</v>
      </c>
      <c r="C19" s="207" t="s">
        <v>357</v>
      </c>
      <c r="D19" s="204" t="s">
        <v>29</v>
      </c>
      <c r="E19" s="401">
        <v>280</v>
      </c>
      <c r="F19" s="204" t="s">
        <v>359</v>
      </c>
      <c r="G19" s="204" t="s">
        <v>331</v>
      </c>
      <c r="K19" s="76" t="s">
        <v>42</v>
      </c>
      <c r="L19" s="76">
        <v>420</v>
      </c>
      <c r="M19" s="76"/>
      <c r="N19" s="76"/>
      <c r="O19" s="76">
        <v>420</v>
      </c>
      <c r="P19"/>
      <c r="Q19"/>
      <c r="R19"/>
    </row>
    <row r="20" spans="1:18" x14ac:dyDescent="0.2">
      <c r="B20" s="205">
        <v>80055082</v>
      </c>
      <c r="C20" s="207" t="s">
        <v>357</v>
      </c>
      <c r="D20" s="204" t="s">
        <v>28</v>
      </c>
      <c r="E20" s="401">
        <v>500</v>
      </c>
      <c r="F20" s="204" t="s">
        <v>359</v>
      </c>
      <c r="G20" s="204" t="s">
        <v>332</v>
      </c>
      <c r="K20" s="76" t="s">
        <v>210</v>
      </c>
      <c r="L20" s="76"/>
      <c r="M20" s="76">
        <v>200</v>
      </c>
      <c r="N20" s="76"/>
      <c r="O20" s="76">
        <v>200</v>
      </c>
      <c r="P20"/>
      <c r="Q20"/>
      <c r="R20"/>
    </row>
    <row r="21" spans="1:18" x14ac:dyDescent="0.2">
      <c r="B21" s="205">
        <v>80055082</v>
      </c>
      <c r="C21" s="207" t="s">
        <v>357</v>
      </c>
      <c r="D21" s="204" t="s">
        <v>32</v>
      </c>
      <c r="E21" s="401">
        <v>960</v>
      </c>
      <c r="F21" s="204" t="s">
        <v>359</v>
      </c>
      <c r="G21" s="204" t="s">
        <v>331</v>
      </c>
      <c r="K21" s="76" t="s">
        <v>38</v>
      </c>
      <c r="L21" s="76">
        <v>120</v>
      </c>
      <c r="M21" s="76"/>
      <c r="N21" s="76"/>
      <c r="O21" s="76">
        <v>120</v>
      </c>
      <c r="P21"/>
      <c r="Q21"/>
      <c r="R21"/>
    </row>
    <row r="22" spans="1:18" x14ac:dyDescent="0.2">
      <c r="B22" s="205">
        <v>80055082</v>
      </c>
      <c r="C22" s="207" t="s">
        <v>357</v>
      </c>
      <c r="D22" s="204" t="s">
        <v>35</v>
      </c>
      <c r="E22" s="401">
        <v>370</v>
      </c>
      <c r="F22" s="204" t="s">
        <v>359</v>
      </c>
      <c r="G22" s="204" t="s">
        <v>332</v>
      </c>
      <c r="H22" s="208"/>
      <c r="I22" s="208"/>
      <c r="J22" s="208"/>
      <c r="K22" s="76" t="s">
        <v>24</v>
      </c>
      <c r="L22" s="76">
        <v>9371</v>
      </c>
      <c r="M22" s="76">
        <v>4250</v>
      </c>
      <c r="N22" s="76">
        <v>150</v>
      </c>
      <c r="O22" s="76">
        <v>13771</v>
      </c>
      <c r="P22"/>
    </row>
    <row r="23" spans="1:18" x14ac:dyDescent="0.2">
      <c r="B23" s="205">
        <v>80055082</v>
      </c>
      <c r="C23" s="207" t="s">
        <v>357</v>
      </c>
      <c r="D23" s="204" t="s">
        <v>214</v>
      </c>
      <c r="E23" s="401">
        <v>150</v>
      </c>
      <c r="F23" s="204" t="s">
        <v>359</v>
      </c>
      <c r="G23" s="204" t="s">
        <v>342</v>
      </c>
      <c r="K23"/>
      <c r="L23"/>
      <c r="M23"/>
      <c r="N23"/>
      <c r="O23"/>
      <c r="P23"/>
    </row>
    <row r="24" spans="1:18" x14ac:dyDescent="0.2">
      <c r="B24" s="205">
        <v>80055082</v>
      </c>
      <c r="C24" s="207" t="s">
        <v>357</v>
      </c>
      <c r="D24" s="204" t="s">
        <v>39</v>
      </c>
      <c r="E24" s="401">
        <v>150</v>
      </c>
      <c r="F24" s="204" t="s">
        <v>359</v>
      </c>
      <c r="G24" s="204" t="s">
        <v>331</v>
      </c>
      <c r="K24"/>
      <c r="L24"/>
      <c r="M24"/>
      <c r="N24"/>
      <c r="O24"/>
    </row>
    <row r="25" spans="1:18" x14ac:dyDescent="0.2">
      <c r="B25" s="205">
        <v>80055492</v>
      </c>
      <c r="C25" s="207" t="s">
        <v>363</v>
      </c>
      <c r="D25" s="204" t="s">
        <v>31</v>
      </c>
      <c r="E25" s="401">
        <v>460</v>
      </c>
      <c r="F25" s="204" t="s">
        <v>362</v>
      </c>
      <c r="G25" s="204" t="s">
        <v>331</v>
      </c>
      <c r="K25"/>
      <c r="L25"/>
      <c r="M25"/>
      <c r="N25"/>
      <c r="O25"/>
    </row>
    <row r="26" spans="1:18" x14ac:dyDescent="0.2">
      <c r="B26" s="205">
        <v>80055492</v>
      </c>
      <c r="C26" s="207" t="s">
        <v>363</v>
      </c>
      <c r="D26" s="204" t="s">
        <v>32</v>
      </c>
      <c r="E26" s="401">
        <v>175</v>
      </c>
      <c r="F26" s="204" t="s">
        <v>362</v>
      </c>
      <c r="G26" s="204" t="s">
        <v>331</v>
      </c>
    </row>
    <row r="27" spans="1:18" x14ac:dyDescent="0.2">
      <c r="B27" s="205">
        <v>80055492</v>
      </c>
      <c r="C27" s="207" t="s">
        <v>363</v>
      </c>
      <c r="D27" s="341" t="s">
        <v>37</v>
      </c>
      <c r="E27" s="341">
        <v>1561</v>
      </c>
      <c r="F27" s="204" t="s">
        <v>362</v>
      </c>
      <c r="G27" s="204" t="s">
        <v>331</v>
      </c>
      <c r="L27" s="404"/>
      <c r="M27" s="404"/>
      <c r="N27" s="404"/>
    </row>
    <row r="28" spans="1:18" x14ac:dyDescent="0.2">
      <c r="B28" s="205">
        <v>80055492</v>
      </c>
      <c r="C28" s="207" t="s">
        <v>363</v>
      </c>
      <c r="D28" s="341" t="s">
        <v>38</v>
      </c>
      <c r="E28" s="341">
        <v>120</v>
      </c>
      <c r="F28" s="204" t="s">
        <v>362</v>
      </c>
      <c r="G28" s="204" t="s">
        <v>331</v>
      </c>
    </row>
    <row r="29" spans="1:18" x14ac:dyDescent="0.2">
      <c r="B29" s="205">
        <v>80055492</v>
      </c>
      <c r="C29" s="207" t="s">
        <v>363</v>
      </c>
      <c r="D29" s="341" t="s">
        <v>39</v>
      </c>
      <c r="E29" s="341">
        <v>390</v>
      </c>
      <c r="F29" s="204" t="s">
        <v>362</v>
      </c>
      <c r="G29" s="204" t="s">
        <v>331</v>
      </c>
    </row>
    <row r="30" spans="1:18" x14ac:dyDescent="0.2">
      <c r="B30" s="205">
        <v>80055492</v>
      </c>
      <c r="C30" s="207" t="s">
        <v>363</v>
      </c>
      <c r="D30" s="341" t="s">
        <v>42</v>
      </c>
      <c r="E30" s="358">
        <v>30</v>
      </c>
      <c r="F30" s="204" t="s">
        <v>362</v>
      </c>
      <c r="G30" s="204" t="s">
        <v>331</v>
      </c>
    </row>
    <row r="31" spans="1:18" x14ac:dyDescent="0.2">
      <c r="B31" s="210"/>
      <c r="C31" s="211"/>
      <c r="D31" s="302"/>
      <c r="E31" s="302"/>
      <c r="F31" s="210"/>
      <c r="G31" s="100"/>
    </row>
    <row r="32" spans="1:18" s="200" customFormat="1" x14ac:dyDescent="0.2">
      <c r="A32" s="199"/>
      <c r="B32" s="210"/>
      <c r="C32" s="211"/>
      <c r="D32" s="302"/>
      <c r="E32" s="302"/>
      <c r="F32" s="355"/>
      <c r="G32" s="100"/>
      <c r="H32" s="199"/>
      <c r="I32" s="199"/>
      <c r="J32" s="199"/>
      <c r="K32" s="199"/>
    </row>
    <row r="33" spans="1:13" x14ac:dyDescent="0.2">
      <c r="B33" s="205"/>
      <c r="C33" s="207"/>
      <c r="D33" s="341"/>
      <c r="E33" s="341"/>
      <c r="F33" s="207"/>
      <c r="G33" s="100"/>
      <c r="M33" s="309"/>
    </row>
    <row r="34" spans="1:13" s="200" customFormat="1" x14ac:dyDescent="0.2">
      <c r="A34" s="199"/>
      <c r="B34" s="205"/>
      <c r="C34" s="207"/>
      <c r="D34" s="341"/>
      <c r="E34" s="341"/>
      <c r="F34" s="207"/>
      <c r="G34" s="100"/>
      <c r="H34" s="199"/>
      <c r="I34" s="199"/>
      <c r="J34" s="199"/>
      <c r="K34" s="199"/>
      <c r="M34" s="348"/>
    </row>
    <row r="35" spans="1:13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  <c r="M35" s="348"/>
    </row>
    <row r="36" spans="1:13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3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3" s="200" customFormat="1" x14ac:dyDescent="0.2">
      <c r="A38" s="199"/>
      <c r="B38" s="205"/>
      <c r="C38" s="207"/>
      <c r="D38" s="205"/>
      <c r="E38" s="205"/>
      <c r="F38" s="341"/>
      <c r="G38" s="100"/>
      <c r="H38" s="199"/>
      <c r="I38" s="199"/>
      <c r="J38" s="199"/>
      <c r="K38" s="199"/>
    </row>
    <row r="39" spans="1:13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  <c r="M39" s="348"/>
    </row>
    <row r="40" spans="1:13" s="200" customFormat="1" x14ac:dyDescent="0.2">
      <c r="A40" s="199"/>
      <c r="B40" s="205"/>
      <c r="C40" s="207"/>
      <c r="D40" s="205"/>
      <c r="E40" s="205"/>
      <c r="F40" s="356"/>
      <c r="G40" s="100"/>
      <c r="H40" s="199"/>
      <c r="I40" s="199"/>
      <c r="J40" s="199"/>
      <c r="K40" s="199"/>
    </row>
    <row r="41" spans="1:13" s="200" customFormat="1" x14ac:dyDescent="0.2">
      <c r="A41" s="199"/>
      <c r="B41" s="205"/>
      <c r="C41" s="207"/>
      <c r="D41" s="205"/>
      <c r="E41" s="205"/>
      <c r="F41" s="205"/>
      <c r="G41" s="100"/>
      <c r="H41" s="199"/>
      <c r="I41" s="199"/>
      <c r="J41" s="199"/>
      <c r="K41" s="199"/>
    </row>
    <row r="42" spans="1:13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3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3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3" s="200" customFormat="1" x14ac:dyDescent="0.2">
      <c r="A45" s="199"/>
      <c r="C45" s="203"/>
      <c r="G45" s="199"/>
      <c r="H45" s="199"/>
      <c r="I45" s="199"/>
      <c r="J45" s="199"/>
      <c r="K45" s="199"/>
    </row>
    <row r="46" spans="1:13" s="200" customFormat="1" x14ac:dyDescent="0.2">
      <c r="A46" s="199"/>
      <c r="C46" s="203"/>
      <c r="G46" s="199"/>
      <c r="H46" s="199"/>
      <c r="I46" s="199"/>
      <c r="J46" s="199"/>
      <c r="K46" s="199"/>
    </row>
    <row r="47" spans="1:13" s="200" customFormat="1" x14ac:dyDescent="0.2">
      <c r="A47" s="199"/>
      <c r="C47" s="203"/>
      <c r="G47" s="199"/>
      <c r="H47" s="199"/>
      <c r="I47" s="199"/>
      <c r="J47" s="199"/>
      <c r="K47" s="199"/>
    </row>
    <row r="48" spans="1:13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331</v>
      </c>
      <c r="F49" s="201"/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332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41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1" t="s">
        <v>42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210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43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44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370" t="s">
        <v>71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</sheetData>
  <autoFilter ref="B3:G30" xr:uid="{29EDD838-A273-4193-9D0D-FC761F0D8DB7}">
    <sortState xmlns:xlrd2="http://schemas.microsoft.com/office/spreadsheetml/2017/richdata2" ref="B4:G24">
      <sortCondition ref="B3"/>
    </sortState>
  </autoFilter>
  <dataValidations count="7">
    <dataValidation type="list" allowBlank="1" showInputMessage="1" showErrorMessage="1" sqref="G4:G30" xr:uid="{1FD6CF19-9EE6-4A3F-BF3B-69001715B2C6}">
      <formula1>$C$49:$C$51</formula1>
    </dataValidation>
    <dataValidation type="list" allowBlank="1" showInputMessage="1" showErrorMessage="1" sqref="G31:G44" xr:uid="{18ECF7A4-3405-42A1-AF41-B7CEB4AC58F8}">
      <formula1>$C$49:$C$52</formula1>
    </dataValidation>
    <dataValidation type="list" allowBlank="1" showInputMessage="1" showErrorMessage="1" sqref="D40" xr:uid="{AA49FAA5-1272-4101-A51A-21FFEC27D055}">
      <formula1>$B$47:$B$78</formula1>
    </dataValidation>
    <dataValidation type="list" allowBlank="1" showInputMessage="1" showErrorMessage="1" sqref="D49" xr:uid="{3E309EC2-881C-4848-BC38-6CAB26A308C3}">
      <formula1>$B$49:$B$68</formula1>
    </dataValidation>
    <dataValidation type="list" allowBlank="1" showInputMessage="1" showErrorMessage="1" sqref="D45:D48 D4:D33" xr:uid="{90EB23DC-C6FC-456D-AEC4-0763DA5DAB29}">
      <formula1>$B$49:$B$74</formula1>
    </dataValidation>
    <dataValidation type="list" allowBlank="1" showInputMessage="1" showErrorMessage="1" sqref="D34:D35" xr:uid="{BBA720D6-DEB2-4F26-9719-6F8544B3AB1B}">
      <formula1>$B$47:$B$73</formula1>
    </dataValidation>
    <dataValidation type="list" allowBlank="1" showInputMessage="1" showErrorMessage="1" sqref="D36:D39 D41:D44" xr:uid="{AE32CCF3-22F6-45C5-B85F-01D74527DF5E}">
      <formula1>$B$47:$B$72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2887-6F9C-47F8-BD3A-2040B0122A32}">
  <sheetPr filterMode="1">
    <tabColor rgb="FFFFC000"/>
    <pageSetUpPr fitToPage="1"/>
  </sheetPr>
  <dimension ref="A1:P108"/>
  <sheetViews>
    <sheetView showGridLines="0" topLeftCell="A36" zoomScale="71" zoomScaleNormal="71" workbookViewId="0">
      <selection activeCell="L58" sqref="L58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8" width="14.85546875" style="199" customWidth="1"/>
    <col min="9" max="9" width="17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L1" s="71"/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66</v>
      </c>
      <c r="C3" s="515"/>
      <c r="D3" s="515"/>
      <c r="E3" s="515"/>
      <c r="F3" s="515"/>
      <c r="G3" s="515"/>
      <c r="H3" s="515"/>
      <c r="I3" s="515"/>
      <c r="J3" s="516"/>
      <c r="K3" s="376"/>
      <c r="O3" s="76" t="s">
        <v>135</v>
      </c>
      <c r="P3" s="325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76" t="s">
        <v>136</v>
      </c>
      <c r="P4" s="325">
        <v>10230503</v>
      </c>
    </row>
    <row r="5" spans="1:16" ht="15.75" customHeight="1" x14ac:dyDescent="0.35">
      <c r="B5" s="520" t="s">
        <v>367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5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VLOOKUP(C8,$A$83:$B$102,2,FALSE)</f>
        <v>2.76</v>
      </c>
      <c r="E8" s="205">
        <f>IFERROR(VLOOKUP(A8,'Control-UTE Junio 2022'!$K$7:$P$33,2,FALSE),0)</f>
        <v>600</v>
      </c>
      <c r="F8" s="205">
        <f>IFERROR(VLOOKUP(A8,'Control-UTE Junio 2022'!$K$7:$P$33,3,FALSE),0)</f>
        <v>0</v>
      </c>
      <c r="G8" s="205">
        <f>IFERROR(VLOOKUP(A8,'Control-UTE Junio 2022'!$K$7:$P$33,4,FALSE),0)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1655.9999999999998</v>
      </c>
      <c r="M8" s="290"/>
      <c r="O8" s="142" t="s">
        <v>224</v>
      </c>
      <c r="P8" s="299">
        <f>H8</f>
        <v>600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3" si="0">VLOOKUP(C9,$A$83:$B$113,2,FALSE)</f>
        <v>2</v>
      </c>
      <c r="E9" s="205">
        <f>IFERROR(VLOOKUP(A9,'Control-UTE Junio 2022'!$K$7:$P$33,2,FALSE),0)</f>
        <v>0</v>
      </c>
      <c r="F9" s="205">
        <f>IFERROR(VLOOKUP(A9,'Control-UTE Junio 2022'!$K$7:$P$33,3,FALSE),0)</f>
        <v>0</v>
      </c>
      <c r="G9" s="205">
        <f>IFERROR(VLOOKUP(A9,'Control-UTE Junio 2022'!$K$7:$P$33,4,FALSE),0)</f>
        <v>0</v>
      </c>
      <c r="H9" s="205">
        <f t="shared" ref="H9:H33" si="1">E9+F9+G9</f>
        <v>0</v>
      </c>
      <c r="I9" s="205" t="s">
        <v>12</v>
      </c>
      <c r="J9" s="346">
        <f t="shared" ref="J9:J33" si="2">D9*H9</f>
        <v>0</v>
      </c>
      <c r="K9" s="333"/>
      <c r="L9" s="63"/>
      <c r="M9" s="63"/>
      <c r="O9" s="301" t="s">
        <v>286</v>
      </c>
      <c r="P9" s="299">
        <f t="shared" ref="P9:P33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Junio 2022'!$K$7:$P$33,2,FALSE),0)</f>
        <v>0</v>
      </c>
      <c r="F10" s="205">
        <f>IFERROR(VLOOKUP(A10,'Control-UTE Junio 2022'!$K$7:$P$33,3,FALSE),0)</f>
        <v>300</v>
      </c>
      <c r="G10" s="205">
        <f>IFERROR(VLOOKUP(A10,'Control-UTE Junio 2022'!$K$7:$P$33,4,FALSE),0)</f>
        <v>0</v>
      </c>
      <c r="H10" s="205">
        <f t="shared" si="1"/>
        <v>300</v>
      </c>
      <c r="I10" s="205" t="s">
        <v>12</v>
      </c>
      <c r="J10" s="346">
        <f t="shared" si="2"/>
        <v>969</v>
      </c>
      <c r="K10" s="377"/>
      <c r="L10" s="63"/>
      <c r="M10" s="63"/>
      <c r="N10"/>
      <c r="O10" s="237" t="s">
        <v>225</v>
      </c>
      <c r="P10" s="299">
        <f>H10</f>
        <v>300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Junio 2022'!$K$7:$P$33,2,FALSE),0)</f>
        <v>920</v>
      </c>
      <c r="F11" s="205">
        <f>IFERROR(VLOOKUP(A11,'Control-UTE Junio 2022'!$K$7:$P$33,3,FALSE),0)</f>
        <v>0</v>
      </c>
      <c r="G11" s="205">
        <f>IFERROR(VLOOKUP(A11,'Control-UTE Junio 2022'!$K$7:$P$33,4,FALSE),0)</f>
        <v>0</v>
      </c>
      <c r="H11" s="205">
        <f t="shared" si="1"/>
        <v>920</v>
      </c>
      <c r="I11" s="205" t="s">
        <v>12</v>
      </c>
      <c r="J11" s="346">
        <f t="shared" si="2"/>
        <v>1692.8000000000002</v>
      </c>
      <c r="K11" s="377"/>
      <c r="L11" s="63"/>
      <c r="M11" s="63"/>
      <c r="N11"/>
      <c r="O11" s="237" t="s">
        <v>226</v>
      </c>
      <c r="P11" s="299">
        <f t="shared" si="3"/>
        <v>920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Junio 2022'!$K$7:$P$33,2,FALSE),0)</f>
        <v>1340</v>
      </c>
      <c r="F12" s="205">
        <f>IFERROR(VLOOKUP(A12,'Control-UTE Junio 2022'!$K$7:$P$33,3,FALSE),0)</f>
        <v>0</v>
      </c>
      <c r="G12" s="205">
        <f>IFERROR(VLOOKUP(A12,'Control-UTE Junio 2022'!$K$7:$P$33,4,FALSE),0)</f>
        <v>0</v>
      </c>
      <c r="H12" s="205">
        <f t="shared" si="1"/>
        <v>1340</v>
      </c>
      <c r="I12" s="205" t="s">
        <v>12</v>
      </c>
      <c r="J12" s="346">
        <f t="shared" si="2"/>
        <v>4261.2</v>
      </c>
      <c r="K12" s="377"/>
      <c r="L12" s="63"/>
      <c r="M12" s="63"/>
      <c r="N12"/>
      <c r="O12" s="237" t="s">
        <v>227</v>
      </c>
      <c r="P12" s="299">
        <f t="shared" si="3"/>
        <v>1340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Junio 2022'!$K$7:$P$33,2,FALSE),0)</f>
        <v>2150</v>
      </c>
      <c r="F13" s="205">
        <f>IFERROR(VLOOKUP(A13,'Control-UTE Junio 2022'!$K$7:$P$33,3,FALSE),0)</f>
        <v>900</v>
      </c>
      <c r="G13" s="205">
        <f>IFERROR(VLOOKUP(A13,'Control-UTE Junio 2022'!$K$7:$P$33,4,FALSE),0)</f>
        <v>0</v>
      </c>
      <c r="H13" s="205">
        <f t="shared" si="1"/>
        <v>3050</v>
      </c>
      <c r="I13" s="205" t="s">
        <v>12</v>
      </c>
      <c r="J13" s="346">
        <f t="shared" si="2"/>
        <v>7259</v>
      </c>
      <c r="K13" s="377"/>
      <c r="L13" s="63"/>
      <c r="M13" s="63"/>
      <c r="N13"/>
      <c r="O13" s="237" t="s">
        <v>228</v>
      </c>
      <c r="P13" s="299">
        <f t="shared" si="3"/>
        <v>3050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Junio 2022'!$K$7:$P$33,2,FALSE),0)</f>
        <v>0</v>
      </c>
      <c r="F14" s="205">
        <f>IFERROR(VLOOKUP(A14,'Control-UTE Junio 2022'!$K$7:$P$33,3,FALSE),0)</f>
        <v>0</v>
      </c>
      <c r="G14" s="205">
        <f>IFERROR(VLOOKUP(A14,'Control-UTE Junio 2022'!$K$7:$P$33,4,FALSE),0)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L14" s="63"/>
      <c r="M14" s="63"/>
      <c r="N14"/>
      <c r="O14" s="237" t="s">
        <v>285</v>
      </c>
      <c r="P14" s="299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Junio 2022'!$K$7:$P$33,2,FALSE),0)</f>
        <v>0</v>
      </c>
      <c r="F15" s="205">
        <f>IFERROR(VLOOKUP(A15,'Control-UTE Junio 2022'!$K$7:$P$33,3,FALSE),0)</f>
        <v>2040</v>
      </c>
      <c r="G15" s="205">
        <f>IFERROR(VLOOKUP(A15,'Control-UTE Junio 2022'!$K$7:$P$33,4,FALSE),0)</f>
        <v>0</v>
      </c>
      <c r="H15" s="205">
        <f t="shared" si="1"/>
        <v>2040</v>
      </c>
      <c r="I15" s="347" t="s">
        <v>12</v>
      </c>
      <c r="J15" s="346">
        <f t="shared" si="2"/>
        <v>12199.2</v>
      </c>
      <c r="K15" s="377"/>
      <c r="L15" s="63"/>
      <c r="M15" s="63"/>
      <c r="N15"/>
      <c r="O15" s="237" t="s">
        <v>229</v>
      </c>
      <c r="P15" s="299">
        <f t="shared" si="3"/>
        <v>2040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Junio 2022'!$K$7:$P$33,2,FALSE),0)</f>
        <v>0</v>
      </c>
      <c r="F16" s="205">
        <f>IFERROR(VLOOKUP(A16,'Control-UTE Junio 2022'!$K$7:$P$33,3,FALSE),0)</f>
        <v>720</v>
      </c>
      <c r="G16" s="205">
        <f>IFERROR(VLOOKUP(A16,'Control-UTE Junio 2022'!$K$7:$P$33,4,FALSE),0)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99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Junio 2022'!$K$7:$P$33,2,FALSE),0)</f>
        <v>0</v>
      </c>
      <c r="F17" s="205">
        <f>IFERROR(VLOOKUP(A17,'Control-UTE Junio 2022'!$K$7:$P$33,3,FALSE),0)</f>
        <v>450</v>
      </c>
      <c r="G17" s="205">
        <f>IFERROR(VLOOKUP(A17,'Control-UTE Junio 2022'!$K$7:$P$33,4,FALSE),0)</f>
        <v>150</v>
      </c>
      <c r="H17" s="205">
        <f t="shared" si="1"/>
        <v>600</v>
      </c>
      <c r="I17" s="347" t="s">
        <v>12</v>
      </c>
      <c r="J17" s="346">
        <f t="shared" si="2"/>
        <v>2934</v>
      </c>
      <c r="K17" s="377"/>
      <c r="O17" s="199" t="s">
        <v>269</v>
      </c>
      <c r="P17" s="299">
        <f t="shared" si="3"/>
        <v>600</v>
      </c>
    </row>
    <row r="18" spans="1:16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Junio 2022'!$K$7:$P$33,2,FALSE),0)</f>
        <v>0</v>
      </c>
      <c r="F18" s="205">
        <f>IFERROR(VLOOKUP(A18,'Control-UTE Junio 2022'!$K$7:$P$33,3,FALSE),0)</f>
        <v>0</v>
      </c>
      <c r="G18" s="205">
        <f>IFERROR(VLOOKUP(A18,'Control-UTE Junio 2022'!$K$7:$P$33,4,FALSE),0)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/>
      <c r="L18" s="63"/>
      <c r="M18" s="63"/>
      <c r="N18"/>
      <c r="O18" s="142" t="s">
        <v>246</v>
      </c>
      <c r="P18" s="299">
        <f t="shared" si="3"/>
        <v>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Junio 2022'!$K$7:$P$33,2,FALSE),0)</f>
        <v>0</v>
      </c>
      <c r="F19" s="205">
        <f>IFERROR(VLOOKUP(A19,'Control-UTE Junio 2022'!$K$7:$P$33,3,FALSE),0)</f>
        <v>0</v>
      </c>
      <c r="G19" s="205">
        <f>IFERROR(VLOOKUP(A19,'Control-UTE Junio 2022'!$K$7:$P$33,4,FALSE),0)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L19" s="63"/>
      <c r="M19" s="63"/>
      <c r="N19"/>
      <c r="O19" s="142" t="s">
        <v>284</v>
      </c>
      <c r="P19" s="299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Junio 2022'!$K$7:$P$33,2,FALSE),0)</f>
        <v>0</v>
      </c>
      <c r="F20" s="205">
        <f>IFERROR(VLOOKUP(A20,'Control-UTE Junio 2022'!$K$7:$P$33,3,FALSE),0)</f>
        <v>0</v>
      </c>
      <c r="G20" s="205">
        <f>IFERROR(VLOOKUP(A20,'Control-UTE Junio 2022'!$K$7:$P$33,4,FALSE),0)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99">
        <f t="shared" si="3"/>
        <v>0</v>
      </c>
    </row>
    <row r="21" spans="1:16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Junio 2022'!$K$7:$P$33,2,FALSE),0)</f>
        <v>0</v>
      </c>
      <c r="F21" s="205">
        <f>IFERROR(VLOOKUP(A21,'Control-UTE Junio 2022'!$K$7:$P$33,3,FALSE),0)</f>
        <v>360</v>
      </c>
      <c r="G21" s="205">
        <f>IFERROR(VLOOKUP(A21,'Control-UTE Junio 2022'!$K$7:$P$33,4,FALSE),0)</f>
        <v>0</v>
      </c>
      <c r="H21" s="205">
        <f t="shared" si="1"/>
        <v>360</v>
      </c>
      <c r="I21" s="347" t="s">
        <v>12</v>
      </c>
      <c r="J21" s="346">
        <f t="shared" si="2"/>
        <v>2253.6</v>
      </c>
      <c r="K21" s="377"/>
      <c r="O21" s="199" t="s">
        <v>235</v>
      </c>
      <c r="P21" s="299">
        <f t="shared" si="3"/>
        <v>360</v>
      </c>
    </row>
    <row r="22" spans="1:16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Junio 2022'!$K$7:$P$33,2,FALSE),0)</f>
        <v>1735</v>
      </c>
      <c r="F22" s="205">
        <f>IFERROR(VLOOKUP(A22,'Control-UTE Junio 2022'!$K$7:$P$33,3,FALSE),0)</f>
        <v>0</v>
      </c>
      <c r="G22" s="205">
        <f>IFERROR(VLOOKUP(A22,'Control-UTE Junio 2022'!$K$7:$P$33,4,FALSE),0)</f>
        <v>0</v>
      </c>
      <c r="H22" s="205">
        <f t="shared" si="1"/>
        <v>1735</v>
      </c>
      <c r="I22" s="347" t="s">
        <v>12</v>
      </c>
      <c r="J22" s="346">
        <f t="shared" si="2"/>
        <v>3730.25</v>
      </c>
      <c r="K22" s="377"/>
      <c r="L22" s="63"/>
      <c r="M22" s="63"/>
      <c r="N22"/>
      <c r="O22" s="237" t="s">
        <v>230</v>
      </c>
      <c r="P22" s="299">
        <f t="shared" si="3"/>
        <v>1735</v>
      </c>
    </row>
    <row r="23" spans="1:16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Junio 2022'!$K$7:$P$33,2,FALSE),0)</f>
        <v>120</v>
      </c>
      <c r="F23" s="205">
        <f>IFERROR(VLOOKUP(A23,'Control-UTE Junio 2022'!$K$7:$P$33,3,FALSE),0)</f>
        <v>0</v>
      </c>
      <c r="G23" s="205">
        <f>IFERROR(VLOOKUP(A23,'Control-UTE Junio 2022'!$K$7:$P$33,4,FALSE),0)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L23" s="63"/>
      <c r="M23" s="63"/>
      <c r="N23"/>
      <c r="O23" s="237" t="s">
        <v>231</v>
      </c>
      <c r="P23" s="299">
        <f t="shared" si="3"/>
        <v>120</v>
      </c>
    </row>
    <row r="24" spans="1:16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Junio 2022'!$K$7:$P$33,2,FALSE),0)</f>
        <v>540</v>
      </c>
      <c r="F24" s="205">
        <f>IFERROR(VLOOKUP(A24,'Control-UTE Junio 2022'!$K$7:$P$33,3,FALSE),0)</f>
        <v>0</v>
      </c>
      <c r="G24" s="205">
        <f>IFERROR(VLOOKUP(A24,'Control-UTE Junio 2022'!$K$7:$P$33,4,FALSE),0)</f>
        <v>0</v>
      </c>
      <c r="H24" s="205">
        <f t="shared" si="1"/>
        <v>540</v>
      </c>
      <c r="I24" s="347" t="s">
        <v>12</v>
      </c>
      <c r="J24" s="346">
        <f t="shared" si="2"/>
        <v>1528.2</v>
      </c>
      <c r="K24" s="377"/>
      <c r="L24" s="63"/>
      <c r="M24" s="332"/>
      <c r="N24"/>
      <c r="O24" s="237" t="s">
        <v>232</v>
      </c>
      <c r="P24" s="299">
        <f t="shared" si="3"/>
        <v>540</v>
      </c>
    </row>
    <row r="25" spans="1:16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Junio 2022'!$K$7:$P$33,2,FALSE),0)</f>
        <v>0</v>
      </c>
      <c r="F25" s="205">
        <f>IFERROR(VLOOKUP(A25,'Control-UTE Junio 2022'!$K$7:$P$33,3,FALSE),0)</f>
        <v>0</v>
      </c>
      <c r="G25" s="205">
        <f>IFERROR(VLOOKUP(A25,'Control-UTE Junio 2022'!$K$7:$P$33,4,FALSE),0)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L25" s="63"/>
      <c r="M25" s="63"/>
      <c r="N25"/>
      <c r="O25" s="301" t="s">
        <v>232</v>
      </c>
      <c r="P25" s="299">
        <f t="shared" si="3"/>
        <v>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Junio 2022'!$K$7:$P$33,2,FALSE),0)</f>
        <v>0</v>
      </c>
      <c r="F26" s="205">
        <f>IFERROR(VLOOKUP(A26,'Control-UTE Junio 2022'!$K$7:$P$33,3,FALSE),0)</f>
        <v>0</v>
      </c>
      <c r="G26" s="205">
        <f>IFERROR(VLOOKUP(A26,'Control-UTE Junio 2022'!$K$7:$P$33,4,FALSE),0)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L26" s="63"/>
      <c r="M26" s="63"/>
      <c r="N26"/>
      <c r="O26" s="142" t="s">
        <v>282</v>
      </c>
      <c r="P26" s="299">
        <f t="shared" si="3"/>
        <v>0</v>
      </c>
    </row>
    <row r="27" spans="1:16" s="200" customFormat="1" ht="24.95" hidden="1" customHeight="1" x14ac:dyDescent="0.2">
      <c r="A27" s="294" t="s">
        <v>41</v>
      </c>
      <c r="B27" s="205">
        <v>20</v>
      </c>
      <c r="C27" s="205" t="s">
        <v>59</v>
      </c>
      <c r="D27" s="256">
        <f t="shared" si="0"/>
        <v>2.15</v>
      </c>
      <c r="E27" s="205">
        <f>IFERROR(VLOOKUP(A27,'Control-UTE Junio 2022'!$K$7:$P$33,2,FALSE),0)</f>
        <v>0</v>
      </c>
      <c r="F27" s="205">
        <f>IFERROR(VLOOKUP(A27,'Control-UTE Junio 2022'!$K$7:$P$33,3,FALSE),0)</f>
        <v>0</v>
      </c>
      <c r="G27" s="205">
        <f>IFERROR(VLOOKUP(A27,'Control-UTE Junio 2022'!$K$7:$P$33,4,FALSE),0)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/>
      <c r="L27" s="63"/>
      <c r="M27" s="63"/>
      <c r="N27"/>
      <c r="O27" s="301" t="s">
        <v>239</v>
      </c>
      <c r="P27" s="299">
        <f t="shared" si="3"/>
        <v>0</v>
      </c>
    </row>
    <row r="28" spans="1:16" s="200" customFormat="1" ht="24.95" hidden="1" customHeight="1" x14ac:dyDescent="0.2">
      <c r="A28" s="294" t="s">
        <v>248</v>
      </c>
      <c r="B28" s="205">
        <v>21</v>
      </c>
      <c r="C28" s="205" t="s">
        <v>248</v>
      </c>
      <c r="D28" s="256">
        <f t="shared" si="0"/>
        <v>1180</v>
      </c>
      <c r="E28" s="205">
        <f>IFERROR(VLOOKUP(A28,'Control-UTE Junio 2022'!$K$7:$P$33,2,FALSE),0)</f>
        <v>0</v>
      </c>
      <c r="F28" s="205">
        <f>IFERROR(VLOOKUP(A28,'Control-UTE Junio 2022'!$K$7:$P$33,3,FALSE),0)</f>
        <v>0</v>
      </c>
      <c r="G28" s="205">
        <f>IFERROR(VLOOKUP(A28,'Control-UTE Junio 2022'!$K$7:$P$33,4,FALSE),0)</f>
        <v>0</v>
      </c>
      <c r="H28" s="205">
        <f t="shared" si="1"/>
        <v>0</v>
      </c>
      <c r="I28" s="347" t="s">
        <v>155</v>
      </c>
      <c r="J28" s="346">
        <f t="shared" si="2"/>
        <v>0</v>
      </c>
      <c r="K28" s="333"/>
      <c r="O28" s="199" t="s">
        <v>248</v>
      </c>
      <c r="P28" s="299">
        <f t="shared" si="3"/>
        <v>0</v>
      </c>
    </row>
    <row r="29" spans="1:16" s="200" customFormat="1" ht="24.95" customHeight="1" x14ac:dyDescent="0.2">
      <c r="A29" s="294" t="s">
        <v>42</v>
      </c>
      <c r="B29" s="205">
        <v>22</v>
      </c>
      <c r="C29" s="205" t="s">
        <v>60</v>
      </c>
      <c r="D29" s="256">
        <f t="shared" si="0"/>
        <v>4.3899999999999997</v>
      </c>
      <c r="E29" s="205">
        <f>IFERROR(VLOOKUP(A29,'Control-UTE Junio 2022'!$K$7:$P$33,2,FALSE),0)</f>
        <v>630</v>
      </c>
      <c r="F29" s="205">
        <f>IFERROR(VLOOKUP(A29,'Control-UTE Junio 2022'!$K$7:$P$33,3,FALSE),0)</f>
        <v>330</v>
      </c>
      <c r="G29" s="205">
        <f>IFERROR(VLOOKUP(A29,'Control-UTE Junio 2022'!$K$7:$P$33,4,FALSE),0)</f>
        <v>0</v>
      </c>
      <c r="H29" s="205">
        <f t="shared" si="1"/>
        <v>960</v>
      </c>
      <c r="I29" s="347" t="s">
        <v>12</v>
      </c>
      <c r="J29" s="346">
        <f t="shared" si="2"/>
        <v>4214.3999999999996</v>
      </c>
      <c r="K29" s="377"/>
      <c r="L29" s="63"/>
      <c r="M29" s="63"/>
      <c r="N29"/>
      <c r="O29" s="237" t="s">
        <v>233</v>
      </c>
      <c r="P29" s="299">
        <f t="shared" si="3"/>
        <v>960</v>
      </c>
    </row>
    <row r="30" spans="1:16" s="200" customFormat="1" ht="24.95" hidden="1" customHeight="1" x14ac:dyDescent="0.2">
      <c r="A30" s="294" t="s">
        <v>43</v>
      </c>
      <c r="B30" s="205">
        <v>23</v>
      </c>
      <c r="C30" s="205" t="s">
        <v>61</v>
      </c>
      <c r="D30" s="256">
        <f t="shared" si="0"/>
        <v>3.9</v>
      </c>
      <c r="E30" s="205">
        <f>IFERROR(VLOOKUP(A30,'Control-UTE Junio 2022'!$K$7:$P$33,2,FALSE),0)</f>
        <v>0</v>
      </c>
      <c r="F30" s="205">
        <f>IFERROR(VLOOKUP(A30,'Control-UTE Junio 2022'!$K$7:$P$33,3,FALSE),0)</f>
        <v>0</v>
      </c>
      <c r="G30" s="205">
        <f>IFERROR(VLOOKUP(A30,'Control-UTE Junio 2022'!$K$7:$P$33,4,FALSE),0)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/>
      <c r="L30" s="333"/>
      <c r="M30"/>
      <c r="N30"/>
      <c r="O30" s="237" t="s">
        <v>255</v>
      </c>
      <c r="P30" s="299">
        <f t="shared" si="3"/>
        <v>0</v>
      </c>
    </row>
    <row r="31" spans="1:16" s="200" customFormat="1" ht="24.95" hidden="1" customHeight="1" x14ac:dyDescent="0.2">
      <c r="A31" s="294" t="s">
        <v>210</v>
      </c>
      <c r="B31" s="205">
        <v>24</v>
      </c>
      <c r="C31" s="205" t="s">
        <v>209</v>
      </c>
      <c r="D31" s="256">
        <f t="shared" si="0"/>
        <v>4.45</v>
      </c>
      <c r="E31" s="205">
        <f>IFERROR(VLOOKUP(A31,'Control-UTE Junio 2022'!$K$7:$P$33,2,FALSE),0)</f>
        <v>0</v>
      </c>
      <c r="F31" s="205">
        <f>IFERROR(VLOOKUP(A31,'Control-UTE Junio 2022'!$K$7:$P$33,3,FALSE),0)</f>
        <v>0</v>
      </c>
      <c r="G31" s="205">
        <f>IFERROR(VLOOKUP(A31,'Control-UTE Junio 2022'!$K$7:$P$33,4,FALSE),0)</f>
        <v>0</v>
      </c>
      <c r="H31" s="205">
        <f t="shared" si="1"/>
        <v>0</v>
      </c>
      <c r="I31" s="347" t="s">
        <v>12</v>
      </c>
      <c r="J31" s="346">
        <f t="shared" si="2"/>
        <v>0</v>
      </c>
      <c r="K31" s="333"/>
      <c r="O31" s="199" t="s">
        <v>210</v>
      </c>
      <c r="P31" s="299">
        <f>H31/200</f>
        <v>0</v>
      </c>
    </row>
    <row r="32" spans="1:16" s="200" customFormat="1" ht="24.95" customHeight="1" x14ac:dyDescent="0.2">
      <c r="A32" s="294" t="s">
        <v>44</v>
      </c>
      <c r="B32" s="205">
        <v>25</v>
      </c>
      <c r="C32" s="205" t="s">
        <v>62</v>
      </c>
      <c r="D32" s="256">
        <f t="shared" si="0"/>
        <v>1.18</v>
      </c>
      <c r="E32" s="205">
        <f>IFERROR(VLOOKUP(A32,'Control-UTE Junio 2022'!$K$7:$P$33,2,FALSE),0)</f>
        <v>240</v>
      </c>
      <c r="F32" s="205">
        <f>IFERROR(VLOOKUP(A32,'Control-UTE Junio 2022'!$K$7:$P$33,3,FALSE),0)</f>
        <v>0</v>
      </c>
      <c r="G32" s="205">
        <f>IFERROR(VLOOKUP(A32,'Control-UTE Junio 2022'!$K$7:$P$33,4,FALSE),0)</f>
        <v>0</v>
      </c>
      <c r="H32" s="205">
        <f t="shared" si="1"/>
        <v>240</v>
      </c>
      <c r="I32" s="347" t="s">
        <v>12</v>
      </c>
      <c r="J32" s="346">
        <f t="shared" si="2"/>
        <v>283.2</v>
      </c>
      <c r="K32" s="333"/>
      <c r="O32" s="237" t="s">
        <v>281</v>
      </c>
      <c r="P32" s="299">
        <f t="shared" si="3"/>
        <v>240</v>
      </c>
    </row>
    <row r="33" spans="1:16" s="200" customFormat="1" ht="24.95" customHeight="1" x14ac:dyDescent="0.2">
      <c r="A33" s="294" t="s">
        <v>71</v>
      </c>
      <c r="B33" s="205">
        <v>26</v>
      </c>
      <c r="C33" s="317" t="s">
        <v>72</v>
      </c>
      <c r="D33" s="384">
        <f t="shared" si="0"/>
        <v>4.5</v>
      </c>
      <c r="E33" s="205">
        <f>IFERROR(VLOOKUP(A33,'Control-UTE Junio 2022'!$K$7:$P$33,2,FALSE),0)</f>
        <v>120</v>
      </c>
      <c r="F33" s="205">
        <f>IFERROR(VLOOKUP(A33,'Control-UTE Junio 2022'!$K$7:$P$33,3,FALSE),0)</f>
        <v>0</v>
      </c>
      <c r="G33" s="205">
        <f>IFERROR(VLOOKUP(A33,'Control-UTE Junio 2022'!$K$7:$P$33,4,FALSE),0)</f>
        <v>0</v>
      </c>
      <c r="H33" s="205">
        <f t="shared" si="1"/>
        <v>120</v>
      </c>
      <c r="I33" s="347" t="s">
        <v>12</v>
      </c>
      <c r="J33" s="346">
        <f t="shared" si="2"/>
        <v>540</v>
      </c>
      <c r="K33" s="333"/>
      <c r="O33" s="299" t="s">
        <v>275</v>
      </c>
      <c r="P33" s="299">
        <f t="shared" si="3"/>
        <v>120</v>
      </c>
    </row>
    <row r="34" spans="1:16" ht="30" customHeight="1" x14ac:dyDescent="0.2">
      <c r="B34" s="202"/>
      <c r="C34" s="528" t="s">
        <v>11</v>
      </c>
      <c r="D34" s="528"/>
      <c r="E34" s="381">
        <f>SUM(E8:E33)</f>
        <v>8395</v>
      </c>
      <c r="F34" s="381">
        <f t="shared" ref="F34:J34" si="4">SUM(F8:F33)</f>
        <v>5100</v>
      </c>
      <c r="G34" s="381">
        <f t="shared" si="4"/>
        <v>150</v>
      </c>
      <c r="H34" s="381">
        <f t="shared" si="4"/>
        <v>13645</v>
      </c>
      <c r="I34" s="383" t="s">
        <v>12</v>
      </c>
      <c r="J34" s="81">
        <f t="shared" si="4"/>
        <v>47791.649999999994</v>
      </c>
      <c r="K34" s="199"/>
      <c r="L34" s="60"/>
      <c r="M34" s="60"/>
      <c r="N34" s="321"/>
      <c r="O34" s="299"/>
      <c r="P34" s="299"/>
    </row>
    <row r="35" spans="1:16" ht="30" hidden="1" customHeight="1" x14ac:dyDescent="0.2">
      <c r="B35" s="202"/>
      <c r="C35" s="527"/>
      <c r="D35" s="527"/>
      <c r="E35" s="527"/>
      <c r="F35" s="527"/>
      <c r="H35" s="382"/>
      <c r="I35" s="81" t="s">
        <v>328</v>
      </c>
      <c r="J35" s="373" t="s">
        <v>327</v>
      </c>
      <c r="K35" s="377"/>
      <c r="M35" s="321"/>
    </row>
    <row r="36" spans="1:16" ht="30" customHeight="1" x14ac:dyDescent="0.2">
      <c r="B36" s="202"/>
      <c r="C36" s="529" t="s">
        <v>326</v>
      </c>
      <c r="D36" s="529"/>
      <c r="E36" s="529"/>
      <c r="F36" s="529"/>
      <c r="G36" s="529"/>
      <c r="H36" s="405">
        <f>I36/$I$36</f>
        <v>1</v>
      </c>
      <c r="I36" s="385">
        <f>J34</f>
        <v>47791.649999999994</v>
      </c>
      <c r="J36" s="385">
        <f>I36*0.97</f>
        <v>46357.900499999996</v>
      </c>
      <c r="K36" s="377"/>
      <c r="M36" s="321"/>
    </row>
    <row r="37" spans="1:16" ht="30" customHeight="1" x14ac:dyDescent="0.2">
      <c r="B37" s="202"/>
      <c r="C37" s="530" t="s">
        <v>323</v>
      </c>
      <c r="D37" s="531"/>
      <c r="E37" s="531"/>
      <c r="F37" s="531"/>
      <c r="G37" s="532"/>
      <c r="H37" s="386">
        <f>I37/$I$36</f>
        <v>0.45747635831782341</v>
      </c>
      <c r="I37" s="346">
        <f>SUM(E8*$D$8+E9*$D$9+$D$10*E10+$D$11*E11+$D$12*E12+$D$13*E13+$D$14*E14+$D$15*E15+$D$16*E16+$D$17*E17+$D$18*E18+$D$19*E19+$D$20*E20+$D$21*E21+$D$22*E22+$D$23*E23+$D$24*E24+$D$25*E25+$D$26*E26+$D$27*E27+$D$28*E28+$D$29*E29+$D$30*E30+$D$31*E31+$D$32*E32+$D$33*E33)</f>
        <v>21863.550000000003</v>
      </c>
      <c r="J37" s="81">
        <f>I37*0.97</f>
        <v>21207.643500000002</v>
      </c>
      <c r="K37" s="333"/>
      <c r="L37" s="333"/>
      <c r="M37" s="333"/>
    </row>
    <row r="38" spans="1:16" ht="30" customHeight="1" x14ac:dyDescent="0.2">
      <c r="B38" s="202"/>
      <c r="C38" s="530" t="s">
        <v>324</v>
      </c>
      <c r="D38" s="531"/>
      <c r="E38" s="531"/>
      <c r="F38" s="531" t="e">
        <f>G38/G35</f>
        <v>#DIV/0!</v>
      </c>
      <c r="G38" s="532"/>
      <c r="H38" s="386">
        <f>I38/$I$36</f>
        <v>0.52717577233679958</v>
      </c>
      <c r="I38" s="346">
        <f>SUM(F8*$D$8+F9*$D$9+$D$10*F10+$D$11*F11+$D$12*F12+$D$13*F13+$D$14*F14+$D$15*F15+$D$16*F16+$D$17*F17+$D$18*F18+$D$19*F19+$D$20*F20+$D$21*F21+$D$22*F22+$D$23*F23+$D$24*F24+$D$25*F25+$D$26*F26+$D$27*F27+$D$28*F28+$D$29*F29+$D$30*F30+$D$31*F31+$D$32*F32+$D$33*F33)</f>
        <v>25194.600000000002</v>
      </c>
      <c r="J38" s="81">
        <f t="shared" ref="J38:J39" si="5">I38*0.97</f>
        <v>24438.762000000002</v>
      </c>
      <c r="K38" s="377"/>
      <c r="L38" s="321"/>
      <c r="M38" s="321"/>
    </row>
    <row r="39" spans="1:16" ht="30" customHeight="1" x14ac:dyDescent="0.2">
      <c r="B39" s="202"/>
      <c r="C39" s="530" t="s">
        <v>343</v>
      </c>
      <c r="D39" s="531"/>
      <c r="E39" s="531"/>
      <c r="F39" s="531" t="e">
        <f>G39/G36</f>
        <v>#DIV/0!</v>
      </c>
      <c r="G39" s="532"/>
      <c r="H39" s="392">
        <f>I39/$I$36</f>
        <v>1.5347869345377281E-2</v>
      </c>
      <c r="I39" s="346">
        <f>SUM(G8*$D$8+G9*$D$9+$D$10*G10+$D$11*G11+$D$12*G12+$D$13*G13+$D$14*G14+$D$15*G15+$D$16*G16+$D$17*G17+$D$18*G18+$D$19*G19+$D$20*G20+$D$21*G21+$D$22*G22+$D$23*G23+$D$24*G24+$D$25*G25+$D$26*G26+$D$27*G27+$D$28*G28+$D$29*G29+$D$30*G30+$D$31*G31+$D$32*G32+$D$33*G33)</f>
        <v>733.5</v>
      </c>
      <c r="J39" s="81">
        <f t="shared" si="5"/>
        <v>711.495</v>
      </c>
      <c r="K39" s="377"/>
      <c r="L39" s="321"/>
      <c r="M39" s="321"/>
    </row>
    <row r="40" spans="1:16" ht="25.5" customHeight="1" x14ac:dyDescent="0.2">
      <c r="B40" s="202"/>
      <c r="C40" s="290"/>
      <c r="D40" s="201"/>
      <c r="E40" s="163"/>
      <c r="F40" s="372">
        <f>G37+G39</f>
        <v>0</v>
      </c>
      <c r="G40" s="201"/>
      <c r="H40" s="201"/>
      <c r="I40" s="201"/>
      <c r="J40" s="164"/>
      <c r="K40" s="377"/>
      <c r="M40" s="199" t="str">
        <f>B5</f>
        <v>Período Junio 2022</v>
      </c>
    </row>
    <row r="41" spans="1:16" ht="30" customHeight="1" x14ac:dyDescent="0.2">
      <c r="B41" s="202"/>
      <c r="C41" s="526" t="s">
        <v>321</v>
      </c>
      <c r="D41" s="526"/>
      <c r="E41" s="526"/>
      <c r="F41" s="256">
        <v>1942</v>
      </c>
      <c r="G41" s="167">
        <f>1-G43</f>
        <v>0.99</v>
      </c>
      <c r="H41" s="205" t="s">
        <v>10</v>
      </c>
      <c r="I41" s="346">
        <f>(F41*G41)</f>
        <v>1922.58</v>
      </c>
      <c r="J41" s="81">
        <f>I41*0.97</f>
        <v>1864.9025999999999</v>
      </c>
      <c r="K41" s="377"/>
      <c r="L41" s="321"/>
      <c r="N41" s="199" t="s">
        <v>347</v>
      </c>
      <c r="O41" s="200">
        <v>20002585</v>
      </c>
      <c r="P41" s="333">
        <f>F41*0.97</f>
        <v>1883.74</v>
      </c>
    </row>
    <row r="42" spans="1:16" ht="35.25" customHeight="1" x14ac:dyDescent="0.2">
      <c r="B42" s="202"/>
      <c r="C42" s="526" t="s">
        <v>322</v>
      </c>
      <c r="D42" s="526"/>
      <c r="E42" s="526"/>
      <c r="F42" s="340">
        <v>820157.86170431948</v>
      </c>
      <c r="G42" s="167">
        <v>0.99</v>
      </c>
      <c r="H42" s="205" t="s">
        <v>10</v>
      </c>
      <c r="I42" s="340">
        <f>(F42*G42)</f>
        <v>811956.28308727627</v>
      </c>
      <c r="J42" s="339">
        <f>I42*0.97</f>
        <v>787597.594594658</v>
      </c>
      <c r="K42" s="377"/>
      <c r="L42" s="321"/>
      <c r="N42" s="199" t="s">
        <v>346</v>
      </c>
      <c r="O42" s="201">
        <v>20002374</v>
      </c>
      <c r="P42" s="393">
        <f>F42*0.97</f>
        <v>795553.12585318985</v>
      </c>
    </row>
    <row r="43" spans="1:16" ht="30" customHeight="1" x14ac:dyDescent="0.2">
      <c r="A43" s="261">
        <f>1/84</f>
        <v>1.1904761904761904E-2</v>
      </c>
      <c r="B43" s="202"/>
      <c r="C43" s="526" t="s">
        <v>344</v>
      </c>
      <c r="D43" s="526"/>
      <c r="E43" s="526"/>
      <c r="F43" s="256">
        <v>1942</v>
      </c>
      <c r="G43" s="167">
        <v>0.01</v>
      </c>
      <c r="H43" s="205" t="s">
        <v>10</v>
      </c>
      <c r="I43" s="346">
        <f>(F43*G43)</f>
        <v>19.420000000000002</v>
      </c>
      <c r="J43" s="81">
        <f>I43*0.97</f>
        <v>18.837400000000002</v>
      </c>
      <c r="K43" s="377"/>
      <c r="L43" s="321"/>
      <c r="O43" s="200"/>
      <c r="P43" s="200"/>
    </row>
    <row r="44" spans="1:16" ht="27" customHeight="1" x14ac:dyDescent="0.2">
      <c r="B44" s="202"/>
      <c r="C44" s="526" t="s">
        <v>345</v>
      </c>
      <c r="D44" s="526"/>
      <c r="E44" s="526"/>
      <c r="F44" s="340">
        <f>F42</f>
        <v>820157.86170431948</v>
      </c>
      <c r="G44" s="167">
        <v>0.01</v>
      </c>
      <c r="H44" s="205" t="s">
        <v>10</v>
      </c>
      <c r="I44" s="340">
        <f>(F44*G44)</f>
        <v>8201.5786170431948</v>
      </c>
      <c r="J44" s="339">
        <f>I44*0.97</f>
        <v>7955.5312585318989</v>
      </c>
      <c r="K44" s="377"/>
      <c r="L44" s="321"/>
      <c r="O44" s="200"/>
      <c r="P44" s="200"/>
    </row>
    <row r="45" spans="1:16" s="237" customFormat="1" ht="30" customHeight="1" x14ac:dyDescent="0.25">
      <c r="A45" s="199"/>
      <c r="B45" s="251"/>
      <c r="C45" s="250"/>
      <c r="D45" s="249"/>
      <c r="E45" s="12"/>
      <c r="F45" s="249"/>
      <c r="G45" s="249"/>
      <c r="H45" s="249"/>
      <c r="I45" s="249"/>
      <c r="J45" s="13"/>
      <c r="K45" s="378"/>
      <c r="O45" s="199"/>
      <c r="P45" s="199"/>
    </row>
    <row r="46" spans="1:16" s="237" customFormat="1" ht="30" customHeight="1" x14ac:dyDescent="0.2">
      <c r="A46" s="199"/>
      <c r="B46" s="535" t="s">
        <v>325</v>
      </c>
      <c r="C46" s="535"/>
      <c r="D46" s="535"/>
      <c r="E46" s="535"/>
      <c r="F46" s="535"/>
      <c r="G46" s="205" t="s">
        <v>8</v>
      </c>
      <c r="H46" s="533">
        <f>I41+I36+I43</f>
        <v>49733.649999999994</v>
      </c>
      <c r="I46" s="533"/>
      <c r="J46" s="533"/>
      <c r="K46" s="378"/>
      <c r="O46" s="199"/>
      <c r="P46" s="199"/>
    </row>
    <row r="47" spans="1:16" s="237" customFormat="1" ht="30" customHeight="1" x14ac:dyDescent="0.2">
      <c r="A47" s="199"/>
      <c r="B47" s="535" t="s">
        <v>15</v>
      </c>
      <c r="C47" s="535"/>
      <c r="D47" s="535"/>
      <c r="E47" s="535"/>
      <c r="F47" s="535"/>
      <c r="G47" s="205" t="s">
        <v>9</v>
      </c>
      <c r="H47" s="533">
        <f>I42+I44</f>
        <v>820157.86170431948</v>
      </c>
      <c r="I47" s="533"/>
      <c r="J47" s="533"/>
      <c r="K47" s="378"/>
      <c r="O47" s="199"/>
      <c r="P47" s="199"/>
    </row>
    <row r="48" spans="1:16" s="237" customFormat="1" ht="30" customHeight="1" x14ac:dyDescent="0.2">
      <c r="B48" s="536" t="s">
        <v>174</v>
      </c>
      <c r="C48" s="536"/>
      <c r="D48" s="536"/>
      <c r="E48" s="536"/>
      <c r="F48" s="536"/>
      <c r="G48" s="247" t="s">
        <v>8</v>
      </c>
      <c r="H48" s="534">
        <f>H46*0.97</f>
        <v>48241.640499999994</v>
      </c>
      <c r="I48" s="534"/>
      <c r="J48" s="534"/>
      <c r="K48" s="378"/>
      <c r="L48" s="244"/>
      <c r="O48" s="199"/>
      <c r="P48" s="199"/>
    </row>
    <row r="49" spans="1:16" ht="30" customHeight="1" x14ac:dyDescent="0.2">
      <c r="A49" s="237"/>
      <c r="B49" s="536" t="s">
        <v>175</v>
      </c>
      <c r="C49" s="536"/>
      <c r="D49" s="536"/>
      <c r="E49" s="536"/>
      <c r="F49" s="536"/>
      <c r="G49" s="247" t="s">
        <v>9</v>
      </c>
      <c r="H49" s="534">
        <f>H47*0.97</f>
        <v>795553.12585318985</v>
      </c>
      <c r="I49" s="534"/>
      <c r="J49" s="534"/>
    </row>
    <row r="50" spans="1:16" ht="24.95" customHeight="1" x14ac:dyDescent="0.2">
      <c r="B50" s="241"/>
      <c r="C50" s="240"/>
      <c r="D50" s="240"/>
      <c r="E50" s="240"/>
      <c r="F50" s="239"/>
      <c r="G50" s="239"/>
      <c r="H50" s="239"/>
      <c r="I50" s="239"/>
      <c r="J50" s="238"/>
      <c r="P50" s="200"/>
    </row>
    <row r="51" spans="1:16" ht="24.95" customHeight="1" x14ac:dyDescent="0.2">
      <c r="B51" s="234"/>
      <c r="C51" s="237"/>
      <c r="D51" s="237"/>
      <c r="E51" s="237"/>
      <c r="J51" s="236"/>
    </row>
    <row r="52" spans="1:16" ht="24.95" customHeight="1" x14ac:dyDescent="0.2">
      <c r="B52" s="234"/>
      <c r="C52" s="237"/>
      <c r="D52" s="237"/>
      <c r="E52" s="237"/>
      <c r="J52" s="236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D55" s="225"/>
      <c r="E55" s="225"/>
      <c r="F55" s="225"/>
      <c r="G55" s="225"/>
      <c r="H55" s="225"/>
      <c r="I55" s="225"/>
      <c r="J55" s="235"/>
    </row>
    <row r="56" spans="1:16" ht="24.95" customHeight="1" x14ac:dyDescent="0.2">
      <c r="B56" s="234"/>
      <c r="D56" s="225"/>
      <c r="F56" s="225"/>
      <c r="G56" s="225"/>
      <c r="H56" s="225"/>
      <c r="I56" s="225"/>
      <c r="J56" s="235"/>
    </row>
    <row r="57" spans="1:16" ht="15" customHeight="1" x14ac:dyDescent="0.2">
      <c r="B57" s="234"/>
      <c r="C57" s="233" t="s">
        <v>16</v>
      </c>
      <c r="D57" s="232"/>
      <c r="E57" s="509" t="s">
        <v>16</v>
      </c>
      <c r="F57" s="509"/>
      <c r="G57" s="509"/>
      <c r="H57" s="509"/>
      <c r="I57" s="509"/>
      <c r="J57" s="510"/>
      <c r="K57" s="379"/>
    </row>
    <row r="58" spans="1:16" ht="15.75" x14ac:dyDescent="0.25">
      <c r="B58" s="230"/>
      <c r="C58" s="229" t="s">
        <v>69</v>
      </c>
      <c r="D58" s="228"/>
      <c r="F58" s="537" t="s">
        <v>337</v>
      </c>
      <c r="G58" s="537"/>
      <c r="H58" s="537"/>
      <c r="I58" s="537"/>
      <c r="J58" s="538"/>
      <c r="K58" s="380"/>
    </row>
    <row r="59" spans="1:16" x14ac:dyDescent="0.2">
      <c r="B59" s="224"/>
      <c r="C59" s="223"/>
      <c r="D59" s="223"/>
      <c r="E59" s="222"/>
      <c r="F59" s="222"/>
      <c r="G59" s="222"/>
      <c r="H59" s="222"/>
      <c r="I59" s="222"/>
      <c r="J59" s="221"/>
    </row>
    <row r="60" spans="1:16" ht="21.95" customHeight="1" x14ac:dyDescent="0.2"/>
    <row r="61" spans="1:16" ht="7.5" customHeight="1" x14ac:dyDescent="0.2"/>
    <row r="65" ht="21.95" customHeight="1" x14ac:dyDescent="0.2"/>
    <row r="66" ht="21.95" customHeight="1" x14ac:dyDescent="0.2"/>
    <row r="67" ht="21.95" customHeight="1" x14ac:dyDescent="0.2"/>
    <row r="68" ht="21.95" customHeight="1" x14ac:dyDescent="0.2"/>
    <row r="69" ht="21.95" customHeight="1" x14ac:dyDescent="0.2"/>
    <row r="70" ht="23.25" customHeight="1" x14ac:dyDescent="0.2"/>
    <row r="72" ht="21.95" customHeight="1" x14ac:dyDescent="0.2"/>
    <row r="73" ht="21.95" customHeight="1" x14ac:dyDescent="0.2"/>
    <row r="74" ht="21.95" customHeight="1" x14ac:dyDescent="0.2"/>
    <row r="75" ht="21.95" customHeight="1" x14ac:dyDescent="0.2"/>
    <row r="76" ht="21.95" customHeight="1" x14ac:dyDescent="0.2"/>
    <row r="77" ht="7.5" customHeight="1" x14ac:dyDescent="0.2"/>
    <row r="78" ht="18" customHeight="1" x14ac:dyDescent="0.2"/>
    <row r="79" ht="18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>
      <c r="A83" s="199" t="s">
        <v>46</v>
      </c>
      <c r="B83" s="199">
        <v>2.76</v>
      </c>
    </row>
    <row r="84" spans="1:2" x14ac:dyDescent="0.2">
      <c r="A84" s="199" t="s">
        <v>47</v>
      </c>
      <c r="B84" s="199">
        <v>2</v>
      </c>
    </row>
    <row r="85" spans="1:2" x14ac:dyDescent="0.2">
      <c r="A85" s="199" t="s">
        <v>49</v>
      </c>
      <c r="B85" s="199">
        <v>3.23</v>
      </c>
    </row>
    <row r="86" spans="1:2" x14ac:dyDescent="0.2">
      <c r="A86" s="199" t="s">
        <v>48</v>
      </c>
      <c r="B86" s="199">
        <v>1.84</v>
      </c>
    </row>
    <row r="87" spans="1:2" x14ac:dyDescent="0.2">
      <c r="A87" s="199" t="s">
        <v>50</v>
      </c>
      <c r="B87" s="199">
        <v>3.18</v>
      </c>
    </row>
    <row r="88" spans="1:2" x14ac:dyDescent="0.2">
      <c r="A88" s="199" t="s">
        <v>51</v>
      </c>
      <c r="B88" s="199">
        <v>2.38</v>
      </c>
    </row>
    <row r="89" spans="1:2" x14ac:dyDescent="0.2">
      <c r="A89" s="199" t="s">
        <v>52</v>
      </c>
      <c r="B89" s="199">
        <v>5.45</v>
      </c>
    </row>
    <row r="90" spans="1:2" x14ac:dyDescent="0.2">
      <c r="A90" s="199" t="s">
        <v>53</v>
      </c>
      <c r="B90" s="199">
        <v>5.98</v>
      </c>
    </row>
    <row r="91" spans="1:2" x14ac:dyDescent="0.2">
      <c r="A91" s="199" t="s">
        <v>73</v>
      </c>
      <c r="B91" s="199">
        <v>2.2000000000000002</v>
      </c>
    </row>
    <row r="92" spans="1:2" x14ac:dyDescent="0.2">
      <c r="A92" s="199" t="s">
        <v>54</v>
      </c>
      <c r="B92" s="199">
        <v>4.7</v>
      </c>
    </row>
    <row r="93" spans="1:2" x14ac:dyDescent="0.2">
      <c r="A93" s="199" t="s">
        <v>101</v>
      </c>
      <c r="B93" s="199">
        <v>4.4000000000000004</v>
      </c>
    </row>
    <row r="94" spans="1:2" x14ac:dyDescent="0.2">
      <c r="A94" s="199" t="s">
        <v>55</v>
      </c>
      <c r="B94" s="199">
        <v>2.15</v>
      </c>
    </row>
    <row r="95" spans="1:2" x14ac:dyDescent="0.2">
      <c r="A95" s="199" t="s">
        <v>56</v>
      </c>
      <c r="B95" s="199">
        <v>2.41</v>
      </c>
    </row>
    <row r="96" spans="1:2" x14ac:dyDescent="0.2">
      <c r="A96" s="199" t="s">
        <v>57</v>
      </c>
      <c r="B96" s="199">
        <v>2.83</v>
      </c>
    </row>
    <row r="97" spans="1:2" x14ac:dyDescent="0.2">
      <c r="A97" s="199" t="s">
        <v>58</v>
      </c>
      <c r="B97" s="199">
        <v>3.46</v>
      </c>
    </row>
    <row r="98" spans="1:2" x14ac:dyDescent="0.2">
      <c r="A98" s="199" t="s">
        <v>59</v>
      </c>
      <c r="B98" s="199">
        <v>2.15</v>
      </c>
    </row>
    <row r="99" spans="1:2" x14ac:dyDescent="0.2">
      <c r="A99" s="199" t="s">
        <v>60</v>
      </c>
      <c r="B99" s="199">
        <v>4.3899999999999997</v>
      </c>
    </row>
    <row r="100" spans="1:2" x14ac:dyDescent="0.2">
      <c r="A100" s="199" t="s">
        <v>61</v>
      </c>
      <c r="B100" s="199">
        <v>3.9</v>
      </c>
    </row>
    <row r="101" spans="1:2" x14ac:dyDescent="0.2">
      <c r="A101" s="199" t="s">
        <v>62</v>
      </c>
      <c r="B101" s="199">
        <v>1.18</v>
      </c>
    </row>
    <row r="102" spans="1:2" x14ac:dyDescent="0.2">
      <c r="A102" s="199" t="s">
        <v>72</v>
      </c>
      <c r="B102" s="199">
        <v>4.5</v>
      </c>
    </row>
    <row r="103" spans="1:2" x14ac:dyDescent="0.2">
      <c r="A103" s="199" t="s">
        <v>77</v>
      </c>
      <c r="B103" s="199">
        <v>6.49</v>
      </c>
    </row>
    <row r="104" spans="1:2" x14ac:dyDescent="0.2">
      <c r="A104" s="199" t="s">
        <v>152</v>
      </c>
      <c r="B104" s="199">
        <v>5.53</v>
      </c>
    </row>
    <row r="105" spans="1:2" x14ac:dyDescent="0.2">
      <c r="A105" s="199" t="s">
        <v>217</v>
      </c>
      <c r="B105" s="199">
        <v>4.8899999999999997</v>
      </c>
    </row>
    <row r="106" spans="1:2" x14ac:dyDescent="0.2">
      <c r="A106" s="199" t="s">
        <v>167</v>
      </c>
      <c r="B106" s="199">
        <v>6.26</v>
      </c>
    </row>
    <row r="107" spans="1:2" x14ac:dyDescent="0.2">
      <c r="A107" s="127" t="s">
        <v>209</v>
      </c>
      <c r="B107" s="199">
        <v>4.45</v>
      </c>
    </row>
    <row r="108" spans="1:2" x14ac:dyDescent="0.2">
      <c r="A108" s="199" t="s">
        <v>248</v>
      </c>
      <c r="B108" s="199">
        <v>1180</v>
      </c>
    </row>
  </sheetData>
  <autoFilter ref="A7:P44" xr:uid="{80228B62-2779-4BE0-B446-331A283BF666}">
    <filterColumn colId="7">
      <customFilters>
        <customFilter operator="notEqual" val=" "/>
      </customFilters>
    </filterColumn>
    <filterColumn colId="9">
      <filters blank="1">
        <filter val="$ 7.225,29"/>
        <filter val="$ 715.303,72"/>
        <filter val="Bonificaicón 3%"/>
        <filter val="USD 1.528,20"/>
        <filter val="USD 1.656,00"/>
        <filter val="USD 1.692,80"/>
        <filter val="USD 1.864,90"/>
        <filter val="USD 12.199,20"/>
        <filter val="USD 18,84"/>
        <filter val="USD 2.253,60"/>
        <filter val="USD 2.934,00"/>
        <filter val="USD 21.207,64"/>
        <filter val="USD 24.438,76"/>
        <filter val="USD 283,20"/>
        <filter val="USD 289,20"/>
        <filter val="USD 3.730,25"/>
        <filter val="USD 3.981,60"/>
        <filter val="USD 4.214,40"/>
        <filter val="USD 4.261,20"/>
        <filter val="USD 46.357,90"/>
        <filter val="USD 47.791,65"/>
        <filter val="USD 540,00"/>
        <filter val="USD 7.259,00"/>
        <filter val="USD 711,50"/>
        <filter val="USD 969,00"/>
      </filters>
    </filterColumn>
  </autoFilter>
  <mergeCells count="24">
    <mergeCell ref="F58:J58"/>
    <mergeCell ref="C43:E43"/>
    <mergeCell ref="C44:E44"/>
    <mergeCell ref="B46:F46"/>
    <mergeCell ref="H46:J46"/>
    <mergeCell ref="B47:F47"/>
    <mergeCell ref="H47:J47"/>
    <mergeCell ref="B48:F48"/>
    <mergeCell ref="H48:J48"/>
    <mergeCell ref="B49:F49"/>
    <mergeCell ref="H49:J49"/>
    <mergeCell ref="E57:J57"/>
    <mergeCell ref="C42:E42"/>
    <mergeCell ref="B2:J2"/>
    <mergeCell ref="B3:J3"/>
    <mergeCell ref="B4:J4"/>
    <mergeCell ref="B5:J5"/>
    <mergeCell ref="C34:D34"/>
    <mergeCell ref="C35:F35"/>
    <mergeCell ref="C36:G36"/>
    <mergeCell ref="C37:G37"/>
    <mergeCell ref="C38:G38"/>
    <mergeCell ref="C39:G39"/>
    <mergeCell ref="C41:E4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EFD99-D686-4404-94FE-7441ACAC89B1}">
  <sheetPr>
    <pageSetUpPr fitToPage="1"/>
  </sheetPr>
  <dimension ref="A1:S79"/>
  <sheetViews>
    <sheetView topLeftCell="N16" zoomScale="98" zoomScaleNormal="98" workbookViewId="0">
      <selection activeCell="K9" sqref="K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9.5703125" style="201" customWidth="1"/>
    <col min="7" max="7" width="17.5703125" style="199" bestFit="1" customWidth="1"/>
    <col min="8" max="10" width="6" style="199" customWidth="1"/>
    <col min="11" max="11" width="20.5703125" style="199" bestFit="1" customWidth="1"/>
    <col min="12" max="12" width="25.85546875" style="199" bestFit="1" customWidth="1"/>
    <col min="13" max="13" width="7" style="199" bestFit="1" customWidth="1"/>
    <col min="14" max="14" width="18.85546875" style="199" bestFit="1" customWidth="1"/>
    <col min="15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  <c r="S3" s="199">
        <f>+V2</f>
        <v>0</v>
      </c>
    </row>
    <row r="4" spans="2:19" x14ac:dyDescent="0.2">
      <c r="B4" s="205">
        <v>80056811</v>
      </c>
      <c r="C4" s="207" t="s">
        <v>369</v>
      </c>
      <c r="D4" s="204" t="s">
        <v>29</v>
      </c>
      <c r="E4" s="401">
        <v>400</v>
      </c>
      <c r="F4" s="204" t="s">
        <v>371</v>
      </c>
      <c r="G4" s="204" t="s">
        <v>331</v>
      </c>
      <c r="H4" s="200"/>
      <c r="I4" s="200"/>
      <c r="J4" s="200"/>
      <c r="K4" s="200"/>
    </row>
    <row r="5" spans="2:19" x14ac:dyDescent="0.2">
      <c r="B5" s="205">
        <v>80056811</v>
      </c>
      <c r="C5" s="207" t="s">
        <v>369</v>
      </c>
      <c r="D5" s="204" t="s">
        <v>35</v>
      </c>
      <c r="E5" s="401">
        <v>1715</v>
      </c>
      <c r="F5" s="204" t="s">
        <v>371</v>
      </c>
      <c r="G5" s="204" t="s">
        <v>332</v>
      </c>
      <c r="H5" s="200"/>
      <c r="I5" s="200"/>
      <c r="J5" s="200"/>
      <c r="K5" s="200"/>
    </row>
    <row r="6" spans="2:19" x14ac:dyDescent="0.2">
      <c r="B6" s="205">
        <v>80056811</v>
      </c>
      <c r="C6" s="207" t="s">
        <v>369</v>
      </c>
      <c r="D6" s="204" t="s">
        <v>149</v>
      </c>
      <c r="E6" s="401">
        <v>720</v>
      </c>
      <c r="F6" s="204" t="s">
        <v>371</v>
      </c>
      <c r="G6" s="204" t="s">
        <v>332</v>
      </c>
      <c r="H6" s="200"/>
      <c r="I6" s="200"/>
      <c r="J6" s="200"/>
      <c r="K6" s="101" t="s">
        <v>154</v>
      </c>
      <c r="L6" s="101" t="s">
        <v>112</v>
      </c>
      <c r="M6" s="76"/>
      <c r="N6" s="76"/>
      <c r="O6" s="76"/>
      <c r="P6"/>
      <c r="Q6"/>
      <c r="R6"/>
    </row>
    <row r="7" spans="2:19" x14ac:dyDescent="0.2">
      <c r="B7" s="205">
        <v>80056811</v>
      </c>
      <c r="C7" s="207" t="s">
        <v>369</v>
      </c>
      <c r="D7" s="204" t="s">
        <v>214</v>
      </c>
      <c r="E7" s="401">
        <v>150</v>
      </c>
      <c r="F7" s="204" t="s">
        <v>371</v>
      </c>
      <c r="G7" s="204" t="s">
        <v>342</v>
      </c>
      <c r="H7" s="200"/>
      <c r="I7" s="200"/>
      <c r="J7" s="200"/>
      <c r="K7" s="101" t="s">
        <v>23</v>
      </c>
      <c r="L7" s="76" t="s">
        <v>331</v>
      </c>
      <c r="M7" s="76" t="s">
        <v>332</v>
      </c>
      <c r="N7" s="76" t="s">
        <v>342</v>
      </c>
      <c r="O7" s="76" t="s">
        <v>24</v>
      </c>
      <c r="P7"/>
      <c r="Q7"/>
      <c r="R7"/>
    </row>
    <row r="8" spans="2:19" x14ac:dyDescent="0.2">
      <c r="B8" s="205">
        <v>80056811</v>
      </c>
      <c r="C8" s="207" t="s">
        <v>369</v>
      </c>
      <c r="D8" s="204" t="s">
        <v>214</v>
      </c>
      <c r="E8" s="401">
        <v>450</v>
      </c>
      <c r="F8" s="204" t="s">
        <v>371</v>
      </c>
      <c r="G8" s="204" t="s">
        <v>332</v>
      </c>
      <c r="K8" s="76" t="s">
        <v>31</v>
      </c>
      <c r="L8" s="76">
        <v>920</v>
      </c>
      <c r="M8" s="76"/>
      <c r="N8" s="76"/>
      <c r="O8" s="76">
        <v>920</v>
      </c>
      <c r="P8"/>
      <c r="Q8"/>
      <c r="R8"/>
    </row>
    <row r="9" spans="2:19" x14ac:dyDescent="0.2">
      <c r="B9" s="205">
        <v>80056811</v>
      </c>
      <c r="C9" s="207" t="s">
        <v>369</v>
      </c>
      <c r="D9" s="204" t="s">
        <v>166</v>
      </c>
      <c r="E9" s="401">
        <v>200</v>
      </c>
      <c r="F9" s="204" t="s">
        <v>371</v>
      </c>
      <c r="G9" s="204" t="s">
        <v>332</v>
      </c>
      <c r="K9" s="76" t="s">
        <v>32</v>
      </c>
      <c r="L9" s="76">
        <v>1340</v>
      </c>
      <c r="M9" s="76"/>
      <c r="N9" s="76"/>
      <c r="O9" s="76">
        <v>1340</v>
      </c>
      <c r="P9"/>
      <c r="Q9"/>
      <c r="R9"/>
    </row>
    <row r="10" spans="2:19" x14ac:dyDescent="0.2">
      <c r="B10" s="205">
        <v>80057053</v>
      </c>
      <c r="C10" s="207" t="s">
        <v>368</v>
      </c>
      <c r="D10" s="204" t="s">
        <v>31</v>
      </c>
      <c r="E10" s="401">
        <v>460</v>
      </c>
      <c r="F10" s="204" t="s">
        <v>370</v>
      </c>
      <c r="G10" s="204" t="s">
        <v>331</v>
      </c>
      <c r="K10" s="76" t="s">
        <v>71</v>
      </c>
      <c r="L10" s="76">
        <v>120</v>
      </c>
      <c r="M10" s="76"/>
      <c r="N10" s="76"/>
      <c r="O10" s="76">
        <v>120</v>
      </c>
      <c r="P10"/>
      <c r="Q10"/>
      <c r="R10"/>
    </row>
    <row r="11" spans="2:19" x14ac:dyDescent="0.2">
      <c r="B11" s="205">
        <v>80057053</v>
      </c>
      <c r="C11" s="207" t="s">
        <v>368</v>
      </c>
      <c r="D11" s="204" t="s">
        <v>32</v>
      </c>
      <c r="E11" s="401">
        <v>175</v>
      </c>
      <c r="F11" s="204" t="s">
        <v>370</v>
      </c>
      <c r="G11" s="204" t="s">
        <v>331</v>
      </c>
      <c r="H11" s="208"/>
      <c r="I11" s="208"/>
      <c r="J11" s="208"/>
      <c r="K11" s="76" t="s">
        <v>37</v>
      </c>
      <c r="L11" s="76">
        <v>1735</v>
      </c>
      <c r="M11" s="76"/>
      <c r="N11" s="76"/>
      <c r="O11" s="76">
        <v>1735</v>
      </c>
      <c r="P11"/>
      <c r="Q11"/>
      <c r="R11"/>
    </row>
    <row r="12" spans="2:19" x14ac:dyDescent="0.2">
      <c r="B12" s="205">
        <v>80057053</v>
      </c>
      <c r="C12" s="207" t="s">
        <v>368</v>
      </c>
      <c r="D12" s="204" t="s">
        <v>71</v>
      </c>
      <c r="E12" s="401">
        <v>60</v>
      </c>
      <c r="F12" s="204" t="s">
        <v>370</v>
      </c>
      <c r="G12" s="204" t="s">
        <v>331</v>
      </c>
      <c r="K12" s="76" t="s">
        <v>28</v>
      </c>
      <c r="L12" s="76"/>
      <c r="M12" s="76">
        <v>300</v>
      </c>
      <c r="N12" s="76"/>
      <c r="O12" s="76">
        <v>300</v>
      </c>
      <c r="P12"/>
      <c r="Q12"/>
      <c r="R12"/>
    </row>
    <row r="13" spans="2:19" x14ac:dyDescent="0.2">
      <c r="B13" s="205">
        <v>80057053</v>
      </c>
      <c r="C13" s="207" t="s">
        <v>368</v>
      </c>
      <c r="D13" s="204" t="s">
        <v>37</v>
      </c>
      <c r="E13" s="401">
        <v>70</v>
      </c>
      <c r="F13" s="204" t="s">
        <v>370</v>
      </c>
      <c r="G13" s="204" t="s">
        <v>331</v>
      </c>
      <c r="K13" s="76" t="s">
        <v>42</v>
      </c>
      <c r="L13" s="76">
        <v>630</v>
      </c>
      <c r="M13" s="76">
        <v>330</v>
      </c>
      <c r="N13" s="76"/>
      <c r="O13" s="76">
        <v>960</v>
      </c>
      <c r="P13"/>
      <c r="Q13"/>
      <c r="R13"/>
    </row>
    <row r="14" spans="2:19" x14ac:dyDescent="0.2">
      <c r="B14" s="205">
        <v>80057053</v>
      </c>
      <c r="C14" s="207" t="s">
        <v>368</v>
      </c>
      <c r="D14" s="204" t="s">
        <v>28</v>
      </c>
      <c r="E14" s="401">
        <v>200</v>
      </c>
      <c r="F14" s="204" t="s">
        <v>370</v>
      </c>
      <c r="G14" s="204" t="s">
        <v>332</v>
      </c>
      <c r="K14" s="76" t="s">
        <v>29</v>
      </c>
      <c r="L14" s="76">
        <v>600</v>
      </c>
      <c r="M14" s="76"/>
      <c r="N14" s="76"/>
      <c r="O14" s="76">
        <v>600</v>
      </c>
      <c r="P14"/>
      <c r="Q14"/>
      <c r="R14"/>
    </row>
    <row r="15" spans="2:19" x14ac:dyDescent="0.2">
      <c r="B15" s="205">
        <v>80057053</v>
      </c>
      <c r="C15" s="207" t="s">
        <v>368</v>
      </c>
      <c r="D15" s="204" t="s">
        <v>42</v>
      </c>
      <c r="E15" s="401">
        <v>200</v>
      </c>
      <c r="F15" s="204" t="s">
        <v>370</v>
      </c>
      <c r="G15" s="204" t="s">
        <v>332</v>
      </c>
      <c r="K15" s="76" t="s">
        <v>35</v>
      </c>
      <c r="L15" s="76"/>
      <c r="M15" s="76">
        <v>2040</v>
      </c>
      <c r="N15" s="76"/>
      <c r="O15" s="76">
        <v>2040</v>
      </c>
      <c r="P15"/>
      <c r="Q15"/>
      <c r="R15"/>
    </row>
    <row r="16" spans="2:19" x14ac:dyDescent="0.2">
      <c r="B16" s="205">
        <v>80057149</v>
      </c>
      <c r="C16" s="207">
        <v>44726</v>
      </c>
      <c r="D16" s="204" t="s">
        <v>42</v>
      </c>
      <c r="E16" s="401">
        <v>630</v>
      </c>
      <c r="F16" s="204" t="s">
        <v>371</v>
      </c>
      <c r="G16" s="204" t="s">
        <v>331</v>
      </c>
      <c r="K16" s="76" t="s">
        <v>149</v>
      </c>
      <c r="L16" s="76"/>
      <c r="M16" s="76">
        <v>720</v>
      </c>
      <c r="N16" s="76"/>
      <c r="O16" s="76">
        <v>720</v>
      </c>
      <c r="P16"/>
      <c r="Q16"/>
      <c r="R16"/>
    </row>
    <row r="17" spans="1:18" x14ac:dyDescent="0.2">
      <c r="B17" s="205">
        <v>80057149</v>
      </c>
      <c r="C17" s="207">
        <v>44726</v>
      </c>
      <c r="D17" s="204" t="s">
        <v>32</v>
      </c>
      <c r="E17" s="401">
        <v>870</v>
      </c>
      <c r="F17" s="204" t="s">
        <v>372</v>
      </c>
      <c r="G17" s="204" t="s">
        <v>331</v>
      </c>
      <c r="K17" s="76" t="s">
        <v>214</v>
      </c>
      <c r="L17" s="76"/>
      <c r="M17" s="76">
        <v>450</v>
      </c>
      <c r="N17" s="76">
        <v>150</v>
      </c>
      <c r="O17" s="76">
        <v>600</v>
      </c>
      <c r="P17"/>
      <c r="Q17"/>
      <c r="R17"/>
    </row>
    <row r="18" spans="1:18" x14ac:dyDescent="0.2">
      <c r="B18" s="205">
        <v>80057149</v>
      </c>
      <c r="C18" s="207">
        <v>44726</v>
      </c>
      <c r="D18" s="204" t="s">
        <v>33</v>
      </c>
      <c r="E18" s="401">
        <v>2150</v>
      </c>
      <c r="F18" s="204" t="s">
        <v>372</v>
      </c>
      <c r="G18" s="204" t="s">
        <v>331</v>
      </c>
      <c r="K18" s="76" t="s">
        <v>166</v>
      </c>
      <c r="L18" s="76"/>
      <c r="M18" s="76">
        <v>360</v>
      </c>
      <c r="N18" s="76"/>
      <c r="O18" s="76">
        <v>360</v>
      </c>
      <c r="P18"/>
      <c r="Q18"/>
      <c r="R18"/>
    </row>
    <row r="19" spans="1:18" x14ac:dyDescent="0.2">
      <c r="B19" s="205">
        <v>80057149</v>
      </c>
      <c r="C19" s="207">
        <v>44726</v>
      </c>
      <c r="D19" s="204" t="s">
        <v>33</v>
      </c>
      <c r="E19" s="401">
        <v>900</v>
      </c>
      <c r="F19" s="204" t="s">
        <v>372</v>
      </c>
      <c r="G19" s="204" t="s">
        <v>332</v>
      </c>
      <c r="K19" s="76" t="s">
        <v>33</v>
      </c>
      <c r="L19" s="76">
        <v>2150</v>
      </c>
      <c r="M19" s="76">
        <v>900</v>
      </c>
      <c r="N19" s="76"/>
      <c r="O19" s="76">
        <v>3050</v>
      </c>
      <c r="P19"/>
      <c r="Q19"/>
      <c r="R19"/>
    </row>
    <row r="20" spans="1:18" x14ac:dyDescent="0.2">
      <c r="B20" s="205">
        <v>80057149</v>
      </c>
      <c r="C20" s="207">
        <v>44726</v>
      </c>
      <c r="D20" s="204" t="s">
        <v>35</v>
      </c>
      <c r="E20" s="401">
        <v>325</v>
      </c>
      <c r="F20" s="204" t="s">
        <v>372</v>
      </c>
      <c r="G20" s="204" t="s">
        <v>332</v>
      </c>
      <c r="K20" s="76" t="s">
        <v>38</v>
      </c>
      <c r="L20" s="76">
        <v>120</v>
      </c>
      <c r="M20" s="76"/>
      <c r="N20" s="76"/>
      <c r="O20" s="76">
        <v>120</v>
      </c>
      <c r="P20"/>
      <c r="Q20"/>
      <c r="R20"/>
    </row>
    <row r="21" spans="1:18" x14ac:dyDescent="0.2">
      <c r="B21" s="205">
        <v>80057149</v>
      </c>
      <c r="C21" s="207">
        <v>44726</v>
      </c>
      <c r="D21" s="204" t="s">
        <v>166</v>
      </c>
      <c r="E21" s="401">
        <v>160</v>
      </c>
      <c r="F21" s="204" t="s">
        <v>372</v>
      </c>
      <c r="G21" s="204" t="s">
        <v>332</v>
      </c>
      <c r="K21" s="76" t="s">
        <v>39</v>
      </c>
      <c r="L21" s="76">
        <v>540</v>
      </c>
      <c r="M21" s="76"/>
      <c r="N21" s="76"/>
      <c r="O21" s="76">
        <v>540</v>
      </c>
      <c r="P21"/>
      <c r="Q21"/>
      <c r="R21"/>
    </row>
    <row r="22" spans="1:18" x14ac:dyDescent="0.2">
      <c r="B22" s="205">
        <v>80057446</v>
      </c>
      <c r="C22" s="207">
        <v>44733</v>
      </c>
      <c r="D22" s="204" t="s">
        <v>29</v>
      </c>
      <c r="E22" s="401">
        <v>200</v>
      </c>
      <c r="F22" s="204" t="s">
        <v>373</v>
      </c>
      <c r="G22" s="204" t="s">
        <v>331</v>
      </c>
      <c r="H22" s="208"/>
      <c r="I22" s="208"/>
      <c r="J22" s="208"/>
      <c r="K22" s="76" t="s">
        <v>44</v>
      </c>
      <c r="L22" s="76">
        <v>240</v>
      </c>
      <c r="M22" s="76"/>
      <c r="N22" s="76"/>
      <c r="O22" s="76">
        <v>240</v>
      </c>
      <c r="P22"/>
      <c r="Q22"/>
    </row>
    <row r="23" spans="1:18" x14ac:dyDescent="0.2">
      <c r="B23" s="205">
        <v>80057446</v>
      </c>
      <c r="C23" s="207">
        <v>44733</v>
      </c>
      <c r="D23" s="204" t="s">
        <v>28</v>
      </c>
      <c r="E23" s="401">
        <v>100</v>
      </c>
      <c r="F23" s="204" t="s">
        <v>373</v>
      </c>
      <c r="G23" s="204" t="s">
        <v>332</v>
      </c>
      <c r="K23" s="76" t="s">
        <v>24</v>
      </c>
      <c r="L23" s="76">
        <v>8395</v>
      </c>
      <c r="M23" s="76">
        <v>5100</v>
      </c>
      <c r="N23" s="76">
        <v>150</v>
      </c>
      <c r="O23" s="76">
        <v>13645</v>
      </c>
      <c r="P23"/>
      <c r="Q23"/>
    </row>
    <row r="24" spans="1:18" x14ac:dyDescent="0.2">
      <c r="B24" s="205">
        <v>80057446</v>
      </c>
      <c r="C24" s="207">
        <v>44733</v>
      </c>
      <c r="D24" s="204" t="s">
        <v>31</v>
      </c>
      <c r="E24" s="401">
        <v>460</v>
      </c>
      <c r="F24" s="204" t="s">
        <v>373</v>
      </c>
      <c r="G24" s="204" t="s">
        <v>331</v>
      </c>
      <c r="K24"/>
      <c r="L24"/>
      <c r="M24"/>
      <c r="N24"/>
      <c r="O24"/>
      <c r="P24"/>
      <c r="Q24"/>
    </row>
    <row r="25" spans="1:18" x14ac:dyDescent="0.2">
      <c r="B25" s="205">
        <v>80057446</v>
      </c>
      <c r="C25" s="207">
        <v>44733</v>
      </c>
      <c r="D25" s="204" t="s">
        <v>32</v>
      </c>
      <c r="E25" s="401">
        <v>295</v>
      </c>
      <c r="F25" s="204" t="s">
        <v>373</v>
      </c>
      <c r="G25" s="204" t="s">
        <v>331</v>
      </c>
      <c r="K25"/>
      <c r="L25"/>
      <c r="M25"/>
      <c r="N25"/>
      <c r="O25"/>
    </row>
    <row r="26" spans="1:18" x14ac:dyDescent="0.2">
      <c r="B26" s="205">
        <v>80057446</v>
      </c>
      <c r="C26" s="207">
        <v>44733</v>
      </c>
      <c r="D26" s="204" t="s">
        <v>37</v>
      </c>
      <c r="E26" s="401">
        <v>1665</v>
      </c>
      <c r="F26" s="204" t="s">
        <v>373</v>
      </c>
      <c r="G26" s="204" t="s">
        <v>331</v>
      </c>
    </row>
    <row r="27" spans="1:18" x14ac:dyDescent="0.2">
      <c r="B27" s="205">
        <v>80057446</v>
      </c>
      <c r="C27" s="207">
        <v>44733</v>
      </c>
      <c r="D27" s="204" t="s">
        <v>38</v>
      </c>
      <c r="E27" s="401">
        <v>120</v>
      </c>
      <c r="F27" s="204" t="s">
        <v>373</v>
      </c>
      <c r="G27" s="204" t="s">
        <v>331</v>
      </c>
      <c r="L27" s="404"/>
      <c r="M27" s="404"/>
      <c r="N27" s="404"/>
    </row>
    <row r="28" spans="1:18" x14ac:dyDescent="0.2">
      <c r="B28" s="205">
        <v>80057446</v>
      </c>
      <c r="C28" s="207">
        <v>44733</v>
      </c>
      <c r="D28" s="341" t="s">
        <v>39</v>
      </c>
      <c r="E28" s="341">
        <v>540</v>
      </c>
      <c r="F28" s="204" t="s">
        <v>373</v>
      </c>
      <c r="G28" s="204" t="s">
        <v>331</v>
      </c>
    </row>
    <row r="29" spans="1:18" x14ac:dyDescent="0.2">
      <c r="B29" s="205">
        <v>80057446</v>
      </c>
      <c r="C29" s="207">
        <v>44733</v>
      </c>
      <c r="D29" s="341" t="s">
        <v>42</v>
      </c>
      <c r="E29" s="341">
        <v>130</v>
      </c>
      <c r="F29" s="204" t="s">
        <v>373</v>
      </c>
      <c r="G29" s="204" t="s">
        <v>332</v>
      </c>
    </row>
    <row r="30" spans="1:18" x14ac:dyDescent="0.2">
      <c r="B30" s="205">
        <v>80057446</v>
      </c>
      <c r="C30" s="207">
        <v>44733</v>
      </c>
      <c r="D30" s="341" t="s">
        <v>44</v>
      </c>
      <c r="E30" s="341">
        <v>240</v>
      </c>
      <c r="F30" s="204" t="s">
        <v>373</v>
      </c>
      <c r="G30" s="204" t="s">
        <v>331</v>
      </c>
    </row>
    <row r="31" spans="1:18" x14ac:dyDescent="0.2">
      <c r="B31" s="205">
        <v>80057446</v>
      </c>
      <c r="C31" s="207">
        <v>44733</v>
      </c>
      <c r="D31" s="341" t="s">
        <v>71</v>
      </c>
      <c r="E31" s="358">
        <v>60</v>
      </c>
      <c r="F31" s="204" t="s">
        <v>373</v>
      </c>
      <c r="G31" s="204" t="s">
        <v>331</v>
      </c>
    </row>
    <row r="32" spans="1:18" s="200" customFormat="1" x14ac:dyDescent="0.2">
      <c r="A32" s="199"/>
      <c r="B32" s="210"/>
      <c r="C32" s="211"/>
      <c r="D32" s="302"/>
      <c r="E32" s="302"/>
      <c r="F32" s="210"/>
      <c r="G32" s="100"/>
      <c r="H32" s="199"/>
      <c r="I32" s="199"/>
      <c r="J32" s="199"/>
      <c r="K32" s="199"/>
    </row>
    <row r="33" spans="1:13" x14ac:dyDescent="0.2">
      <c r="B33" s="205"/>
      <c r="C33" s="207"/>
      <c r="D33" s="302"/>
      <c r="E33" s="302"/>
      <c r="F33" s="355"/>
      <c r="G33" s="100"/>
      <c r="M33" s="309"/>
    </row>
    <row r="34" spans="1:13" s="200" customFormat="1" x14ac:dyDescent="0.2">
      <c r="A34" s="199"/>
      <c r="B34" s="205"/>
      <c r="C34" s="207"/>
      <c r="D34" s="341"/>
      <c r="E34" s="341"/>
      <c r="F34" s="207"/>
      <c r="G34" s="100"/>
      <c r="H34" s="199"/>
      <c r="I34" s="199"/>
      <c r="J34" s="199"/>
      <c r="K34" s="199"/>
      <c r="M34" s="348"/>
    </row>
    <row r="35" spans="1:13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  <c r="M35" s="348"/>
    </row>
    <row r="36" spans="1:13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3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3" s="200" customFormat="1" x14ac:dyDescent="0.2">
      <c r="A38" s="199"/>
      <c r="B38" s="205"/>
      <c r="C38" s="207"/>
      <c r="D38" s="341"/>
      <c r="E38" s="341"/>
      <c r="F38" s="207"/>
      <c r="G38" s="100"/>
      <c r="H38" s="199"/>
      <c r="I38" s="199"/>
      <c r="J38" s="199"/>
      <c r="K38" s="199"/>
    </row>
    <row r="39" spans="1:13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  <c r="M39" s="348"/>
    </row>
    <row r="40" spans="1:13" s="200" customFormat="1" x14ac:dyDescent="0.2">
      <c r="A40" s="199"/>
      <c r="B40" s="205"/>
      <c r="C40" s="207"/>
      <c r="D40" s="205"/>
      <c r="E40" s="205"/>
      <c r="F40" s="341"/>
      <c r="G40" s="100"/>
      <c r="H40" s="199"/>
      <c r="I40" s="199"/>
      <c r="J40" s="199"/>
      <c r="K40" s="199"/>
    </row>
    <row r="41" spans="1:13" s="200" customFormat="1" x14ac:dyDescent="0.2">
      <c r="A41" s="199"/>
      <c r="B41" s="205"/>
      <c r="C41" s="207"/>
      <c r="D41" s="205"/>
      <c r="E41" s="205"/>
      <c r="F41" s="356"/>
      <c r="G41" s="100"/>
      <c r="H41" s="199"/>
      <c r="I41" s="199"/>
      <c r="J41" s="199"/>
      <c r="K41" s="199"/>
    </row>
    <row r="42" spans="1:13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3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3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3" s="200" customFormat="1" x14ac:dyDescent="0.2">
      <c r="A45" s="199"/>
      <c r="C45" s="203"/>
      <c r="D45" s="205"/>
      <c r="E45" s="205"/>
      <c r="F45" s="205"/>
      <c r="G45" s="100"/>
      <c r="H45" s="199"/>
      <c r="I45" s="199"/>
      <c r="J45" s="199"/>
      <c r="K45" s="199"/>
    </row>
    <row r="46" spans="1:13" s="200" customFormat="1" x14ac:dyDescent="0.2">
      <c r="A46" s="199"/>
      <c r="C46" s="203"/>
      <c r="G46" s="199"/>
      <c r="H46" s="199"/>
      <c r="I46" s="199"/>
      <c r="J46" s="199"/>
      <c r="K46" s="199"/>
    </row>
    <row r="47" spans="1:13" s="200" customFormat="1" x14ac:dyDescent="0.2">
      <c r="A47" s="199"/>
      <c r="C47" s="203"/>
      <c r="G47" s="199"/>
      <c r="H47" s="199"/>
      <c r="I47" s="199"/>
      <c r="J47" s="199"/>
      <c r="K47" s="199"/>
    </row>
    <row r="48" spans="1:13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331</v>
      </c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332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41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0" t="s">
        <v>70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1" t="s">
        <v>42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210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43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44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370" t="s">
        <v>71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0" t="s">
        <v>248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</sheetData>
  <autoFilter ref="B3:G30" xr:uid="{29EDD838-A273-4193-9D0D-FC761F0D8DB7}">
    <sortState xmlns:xlrd2="http://schemas.microsoft.com/office/spreadsheetml/2017/richdata2" ref="B4:G31">
      <sortCondition ref="B3:B30"/>
    </sortState>
  </autoFilter>
  <phoneticPr fontId="38" type="noConversion"/>
  <dataValidations count="7">
    <dataValidation type="list" allowBlank="1" showInputMessage="1" showErrorMessage="1" sqref="D37:D40 D42:D45" xr:uid="{12A19F4E-484F-4358-A346-EF393DD0BC04}">
      <formula1>$B$47:$B$72</formula1>
    </dataValidation>
    <dataValidation type="list" allowBlank="1" showInputMessage="1" showErrorMessage="1" sqref="D35:D36" xr:uid="{04903797-69D3-4AC0-8007-6CFAD98AA140}">
      <formula1>$B$47:$B$73</formula1>
    </dataValidation>
    <dataValidation type="list" allowBlank="1" showInputMessage="1" showErrorMessage="1" sqref="D46:D49 D4:D34" xr:uid="{277F7EEA-8F07-49A8-84D5-49A957397BC9}">
      <formula1>$B$49:$B$74</formula1>
    </dataValidation>
    <dataValidation type="list" allowBlank="1" showInputMessage="1" showErrorMessage="1" sqref="D50" xr:uid="{C29758C9-23DA-4DEA-A1EB-9580A4FC6C75}">
      <formula1>$B$49:$B$68</formula1>
    </dataValidation>
    <dataValidation type="list" allowBlank="1" showInputMessage="1" showErrorMessage="1" sqref="D41" xr:uid="{F831A7FD-0D65-4F46-A1F8-6629546D8EA0}">
      <formula1>$B$47:$B$78</formula1>
    </dataValidation>
    <dataValidation type="list" allowBlank="1" showInputMessage="1" showErrorMessage="1" sqref="G32:G45" xr:uid="{2AA70A47-BC21-4C12-87F9-CAC83192FB15}">
      <formula1>$C$49:$C$52</formula1>
    </dataValidation>
    <dataValidation type="list" allowBlank="1" showInputMessage="1" showErrorMessage="1" sqref="G4:G31" xr:uid="{5D787DD0-8B07-4392-96AB-6E9434055E5B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CFDFB-CE14-4008-8FF5-79D4A31B6495}">
  <sheetPr filterMode="1">
    <tabColor rgb="FFFFC000"/>
    <pageSetUpPr fitToPage="1"/>
  </sheetPr>
  <dimension ref="A1:P112"/>
  <sheetViews>
    <sheetView showGridLines="0" topLeftCell="A21" zoomScale="84" zoomScaleNormal="84" workbookViewId="0">
      <selection activeCell="H51" sqref="H51:J51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8" width="14.85546875" style="199" customWidth="1"/>
    <col min="9" max="9" width="17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L1" s="71"/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66</v>
      </c>
      <c r="C3" s="515"/>
      <c r="D3" s="515"/>
      <c r="E3" s="515"/>
      <c r="F3" s="515"/>
      <c r="G3" s="515"/>
      <c r="H3" s="515"/>
      <c r="I3" s="515"/>
      <c r="J3" s="516"/>
      <c r="K3" s="376"/>
      <c r="O3" s="76" t="s">
        <v>135</v>
      </c>
      <c r="P3" s="325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76" t="s">
        <v>136</v>
      </c>
      <c r="P4" s="325">
        <v>10230503</v>
      </c>
    </row>
    <row r="5" spans="1:16" ht="15.75" customHeight="1" x14ac:dyDescent="0.35">
      <c r="B5" s="520" t="s">
        <v>374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5" t="s">
        <v>335</v>
      </c>
      <c r="I7" s="5" t="s">
        <v>3</v>
      </c>
      <c r="J7" s="5" t="s">
        <v>4</v>
      </c>
      <c r="O7" s="322" t="s">
        <v>134</v>
      </c>
      <c r="P7" s="5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>VLOOKUP(C8,$A$85:$B$106,2,FALSE)</f>
        <v>2.76</v>
      </c>
      <c r="E8" s="205">
        <f>IFERROR(VLOOKUP(A8,'Control-UTE Julio 2022'!$K$7:$P$33,2,FALSE),0)</f>
        <v>600</v>
      </c>
      <c r="F8" s="205">
        <f>IFERROR(VLOOKUP(A8,'Control-UTE Julio 2022'!$K$7:$P$33,3,FALSE),0)</f>
        <v>0</v>
      </c>
      <c r="G8" s="205">
        <f>IFERROR(VLOOKUP(A8,'Control-UTE Julio 2022'!$K$7:$P$33,4,FALSE),0)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1655.9999999999998</v>
      </c>
      <c r="M8" s="290"/>
      <c r="O8" s="142" t="s">
        <v>224</v>
      </c>
      <c r="P8" s="299">
        <f>H8</f>
        <v>600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ref="D9:D35" si="0">VLOOKUP(C9,$A$85:$B$117,2,FALSE)</f>
        <v>2</v>
      </c>
      <c r="E9" s="205">
        <f>IFERROR(VLOOKUP(A9,'Control-UTE Julio 2022'!$K$7:$P$33,2,FALSE),0)</f>
        <v>0</v>
      </c>
      <c r="F9" s="205">
        <f>IFERROR(VLOOKUP(A9,'Control-UTE Julio 2022'!$K$7:$P$33,3,FALSE),0)</f>
        <v>0</v>
      </c>
      <c r="G9" s="205">
        <f>IFERROR(VLOOKUP(A9,'Control-UTE Julio 2022'!$K$7:$P$33,4,FALSE),0)</f>
        <v>0</v>
      </c>
      <c r="H9" s="205">
        <f t="shared" ref="H9:H35" si="1">E9+F9+G9</f>
        <v>0</v>
      </c>
      <c r="I9" s="205" t="s">
        <v>12</v>
      </c>
      <c r="J9" s="346">
        <f t="shared" ref="J9:J35" si="2">D9*H9</f>
        <v>0</v>
      </c>
      <c r="K9" s="333"/>
      <c r="L9" s="63"/>
      <c r="M9" s="63"/>
      <c r="O9" s="301" t="s">
        <v>286</v>
      </c>
      <c r="P9" s="299">
        <f t="shared" ref="P9:P35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IFERROR(VLOOKUP(A10,'Control-UTE Julio 2022'!$K$7:$P$33,2,FALSE),0)</f>
        <v>0</v>
      </c>
      <c r="F10" s="205">
        <f>IFERROR(VLOOKUP(A10,'Control-UTE Julio 2022'!$K$7:$P$33,3,FALSE),0)</f>
        <v>200</v>
      </c>
      <c r="G10" s="205">
        <f>IFERROR(VLOOKUP(A10,'Control-UTE Julio 2022'!$K$7:$P$33,4,FALSE),0)</f>
        <v>0</v>
      </c>
      <c r="H10" s="205">
        <f t="shared" si="1"/>
        <v>200</v>
      </c>
      <c r="I10" s="205" t="s">
        <v>12</v>
      </c>
      <c r="J10" s="346">
        <f t="shared" si="2"/>
        <v>646</v>
      </c>
      <c r="K10" s="377"/>
      <c r="L10" s="63"/>
      <c r="M10" s="63"/>
      <c r="N10"/>
      <c r="O10" s="237" t="s">
        <v>225</v>
      </c>
      <c r="P10" s="299">
        <f>H10</f>
        <v>200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IFERROR(VLOOKUP(A11,'Control-UTE Julio 2022'!$K$7:$P$33,2,FALSE),0)</f>
        <v>870</v>
      </c>
      <c r="F11" s="205">
        <f>IFERROR(VLOOKUP(A11,'Control-UTE Julio 2022'!$K$7:$P$33,3,FALSE),0)</f>
        <v>0</v>
      </c>
      <c r="G11" s="205">
        <f>IFERROR(VLOOKUP(A11,'Control-UTE Julio 2022'!$K$7:$P$33,4,FALSE),0)</f>
        <v>0</v>
      </c>
      <c r="H11" s="205">
        <f t="shared" si="1"/>
        <v>870</v>
      </c>
      <c r="I11" s="205" t="s">
        <v>12</v>
      </c>
      <c r="J11" s="346">
        <f t="shared" si="2"/>
        <v>1600.8000000000002</v>
      </c>
      <c r="K11" s="377"/>
      <c r="L11" s="63"/>
      <c r="M11" s="63"/>
      <c r="N11"/>
      <c r="O11" s="237" t="s">
        <v>226</v>
      </c>
      <c r="P11" s="299">
        <f t="shared" si="3"/>
        <v>870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IFERROR(VLOOKUP(A12,'Control-UTE Julio 2022'!$K$7:$P$33,2,FALSE),0)</f>
        <v>1270</v>
      </c>
      <c r="F12" s="205">
        <f>IFERROR(VLOOKUP(A12,'Control-UTE Julio 2022'!$K$7:$P$33,3,FALSE),0)</f>
        <v>0</v>
      </c>
      <c r="G12" s="205">
        <f>IFERROR(VLOOKUP(A12,'Control-UTE Julio 2022'!$K$7:$P$33,4,FALSE),0)</f>
        <v>0</v>
      </c>
      <c r="H12" s="205">
        <f t="shared" si="1"/>
        <v>1270</v>
      </c>
      <c r="I12" s="205" t="s">
        <v>12</v>
      </c>
      <c r="J12" s="346">
        <f t="shared" si="2"/>
        <v>4038.6000000000004</v>
      </c>
      <c r="K12" s="377"/>
      <c r="L12" s="63"/>
      <c r="M12" s="63"/>
      <c r="N12"/>
      <c r="O12" s="237" t="s">
        <v>227</v>
      </c>
      <c r="P12" s="299">
        <f t="shared" si="3"/>
        <v>1270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IFERROR(VLOOKUP(A13,'Control-UTE Julio 2022'!$K$7:$P$33,2,FALSE),0)</f>
        <v>2050</v>
      </c>
      <c r="F13" s="205">
        <f>IFERROR(VLOOKUP(A13,'Control-UTE Julio 2022'!$K$7:$P$33,3,FALSE),0)</f>
        <v>900</v>
      </c>
      <c r="G13" s="205">
        <f>IFERROR(VLOOKUP(A13,'Control-UTE Julio 2022'!$K$7:$P$33,4,FALSE),0)</f>
        <v>0</v>
      </c>
      <c r="H13" s="205">
        <f t="shared" si="1"/>
        <v>2950</v>
      </c>
      <c r="I13" s="205" t="s">
        <v>12</v>
      </c>
      <c r="J13" s="346">
        <f t="shared" si="2"/>
        <v>7021</v>
      </c>
      <c r="K13" s="377"/>
      <c r="L13" s="63"/>
      <c r="M13" s="63"/>
      <c r="N13"/>
      <c r="O13" s="237" t="s">
        <v>228</v>
      </c>
      <c r="P13" s="299">
        <f t="shared" si="3"/>
        <v>2950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IFERROR(VLOOKUP(A14,'Control-UTE Julio 2022'!$K$7:$P$33,2,FALSE),0)</f>
        <v>0</v>
      </c>
      <c r="F14" s="205">
        <f>IFERROR(VLOOKUP(A14,'Control-UTE Julio 2022'!$K$7:$P$33,3,FALSE),0)</f>
        <v>0</v>
      </c>
      <c r="G14" s="205">
        <f>IFERROR(VLOOKUP(A14,'Control-UTE Julio 2022'!$K$7:$P$33,4,FALSE),0)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L14" s="63"/>
      <c r="M14" s="63"/>
      <c r="N14"/>
      <c r="O14" s="237" t="s">
        <v>285</v>
      </c>
      <c r="P14" s="299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IFERROR(VLOOKUP(A15,'Control-UTE Julio 2022'!$K$7:$P$33,2,FALSE),0)</f>
        <v>0</v>
      </c>
      <c r="F15" s="205">
        <f>IFERROR(VLOOKUP(A15,'Control-UTE Julio 2022'!$K$7:$P$33,3,FALSE),0)</f>
        <v>2040</v>
      </c>
      <c r="G15" s="205">
        <f>IFERROR(VLOOKUP(A15,'Control-UTE Julio 2022'!$K$7:$P$33,4,FALSE),0)</f>
        <v>0</v>
      </c>
      <c r="H15" s="205">
        <f t="shared" si="1"/>
        <v>2040</v>
      </c>
      <c r="I15" s="347" t="s">
        <v>12</v>
      </c>
      <c r="J15" s="346">
        <f t="shared" si="2"/>
        <v>12199.2</v>
      </c>
      <c r="K15" s="377"/>
      <c r="L15" s="63"/>
      <c r="M15" s="63"/>
      <c r="N15"/>
      <c r="O15" s="237" t="s">
        <v>229</v>
      </c>
      <c r="P15" s="299">
        <f t="shared" si="3"/>
        <v>2040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IFERROR(VLOOKUP(A16,'Control-UTE Julio 2022'!$K$7:$P$33,2,FALSE),0)</f>
        <v>0</v>
      </c>
      <c r="F16" s="205">
        <f>IFERROR(VLOOKUP(A16,'Control-UTE Julio 2022'!$K$7:$P$33,3,FALSE),0)</f>
        <v>720</v>
      </c>
      <c r="G16" s="205">
        <f>IFERROR(VLOOKUP(A16,'Control-UTE Julio 2022'!$K$7:$P$33,4,FALSE),0)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99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IFERROR(VLOOKUP(A17,'Control-UTE Julio 2022'!$K$7:$P$33,2,FALSE),0)</f>
        <v>0</v>
      </c>
      <c r="F17" s="205">
        <f>IFERROR(VLOOKUP(A17,'Control-UTE Julio 2022'!$K$7:$P$33,3,FALSE),0)</f>
        <v>780</v>
      </c>
      <c r="G17" s="205">
        <f>IFERROR(VLOOKUP(A17,'Control-UTE Julio 2022'!$K$7:$P$33,4,FALSE),0)</f>
        <v>150</v>
      </c>
      <c r="H17" s="205">
        <f t="shared" si="1"/>
        <v>930</v>
      </c>
      <c r="I17" s="347" t="s">
        <v>12</v>
      </c>
      <c r="J17" s="346">
        <f t="shared" si="2"/>
        <v>4547.7</v>
      </c>
      <c r="K17" s="377"/>
      <c r="O17" s="199" t="s">
        <v>269</v>
      </c>
      <c r="P17" s="299">
        <f t="shared" si="3"/>
        <v>930</v>
      </c>
    </row>
    <row r="18" spans="1:16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IFERROR(VLOOKUP(A18,'Control-UTE Julio 2022'!$K$7:$P$33,2,FALSE),0)</f>
        <v>0</v>
      </c>
      <c r="F18" s="205">
        <f>IFERROR(VLOOKUP(A18,'Control-UTE Julio 2022'!$K$7:$P$33,3,FALSE),0)</f>
        <v>0</v>
      </c>
      <c r="G18" s="205">
        <f>IFERROR(VLOOKUP(A18,'Control-UTE Julio 2022'!$K$7:$P$33,4,FALSE),0)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/>
      <c r="L18" s="63"/>
      <c r="M18" s="63"/>
      <c r="N18"/>
      <c r="O18" s="142" t="s">
        <v>246</v>
      </c>
      <c r="P18" s="299">
        <f t="shared" si="3"/>
        <v>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IFERROR(VLOOKUP(A19,'Control-UTE Julio 2022'!$K$7:$P$33,2,FALSE),0)</f>
        <v>0</v>
      </c>
      <c r="F19" s="205">
        <f>IFERROR(VLOOKUP(A19,'Control-UTE Julio 2022'!$K$7:$P$33,3,FALSE),0)</f>
        <v>0</v>
      </c>
      <c r="G19" s="205">
        <f>IFERROR(VLOOKUP(A19,'Control-UTE Julio 2022'!$K$7:$P$33,4,FALSE),0)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L19" s="63"/>
      <c r="M19" s="63"/>
      <c r="N19"/>
      <c r="O19" s="142" t="s">
        <v>284</v>
      </c>
      <c r="P19" s="299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IFERROR(VLOOKUP(A20,'Control-UTE Julio 2022'!$K$7:$P$33,2,FALSE),0)</f>
        <v>0</v>
      </c>
      <c r="F20" s="205">
        <f>IFERROR(VLOOKUP(A20,'Control-UTE Julio 2022'!$K$7:$P$33,3,FALSE),0)</f>
        <v>0</v>
      </c>
      <c r="G20" s="205">
        <f>IFERROR(VLOOKUP(A20,'Control-UTE Julio 2022'!$K$7:$P$33,4,FALSE),0)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99">
        <f t="shared" si="3"/>
        <v>0</v>
      </c>
    </row>
    <row r="21" spans="1:16" s="200" customFormat="1" ht="24.95" customHeight="1" x14ac:dyDescent="0.2">
      <c r="A21" s="294" t="s">
        <v>166</v>
      </c>
      <c r="B21" s="205">
        <v>14</v>
      </c>
      <c r="C21" s="205" t="s">
        <v>167</v>
      </c>
      <c r="D21" s="256">
        <f t="shared" si="0"/>
        <v>6.26</v>
      </c>
      <c r="E21" s="205">
        <f>IFERROR(VLOOKUP(A21,'Control-UTE Julio 2022'!$K$7:$P$33,2,FALSE),0)</f>
        <v>0</v>
      </c>
      <c r="F21" s="205">
        <f>IFERROR(VLOOKUP(A21,'Control-UTE Julio 2022'!$K$7:$P$33,3,FALSE),0)</f>
        <v>360</v>
      </c>
      <c r="G21" s="205">
        <f>IFERROR(VLOOKUP(A21,'Control-UTE Julio 2022'!$K$7:$P$33,4,FALSE),0)</f>
        <v>0</v>
      </c>
      <c r="H21" s="205">
        <f t="shared" si="1"/>
        <v>360</v>
      </c>
      <c r="I21" s="347" t="s">
        <v>12</v>
      </c>
      <c r="J21" s="346">
        <f t="shared" si="2"/>
        <v>2253.6</v>
      </c>
      <c r="K21" s="377"/>
      <c r="O21" s="199" t="s">
        <v>235</v>
      </c>
      <c r="P21" s="299">
        <f t="shared" si="3"/>
        <v>360</v>
      </c>
    </row>
    <row r="22" spans="1:16" s="200" customFormat="1" ht="24.95" customHeight="1" x14ac:dyDescent="0.2">
      <c r="A22" s="294" t="s">
        <v>37</v>
      </c>
      <c r="B22" s="205">
        <v>15</v>
      </c>
      <c r="C22" s="205" t="s">
        <v>55</v>
      </c>
      <c r="D22" s="256">
        <f t="shared" si="0"/>
        <v>2.15</v>
      </c>
      <c r="E22" s="205">
        <f>IFERROR(VLOOKUP(A22,'Control-UTE Julio 2022'!$K$7:$P$33,2,FALSE),0)</f>
        <v>1600</v>
      </c>
      <c r="F22" s="205">
        <f>IFERROR(VLOOKUP(A22,'Control-UTE Julio 2022'!$K$7:$P$33,3,FALSE),0)</f>
        <v>0</v>
      </c>
      <c r="G22" s="205">
        <f>IFERROR(VLOOKUP(A22,'Control-UTE Julio 2022'!$K$7:$P$33,4,FALSE),0)</f>
        <v>0</v>
      </c>
      <c r="H22" s="205">
        <f t="shared" si="1"/>
        <v>1600</v>
      </c>
      <c r="I22" s="347" t="s">
        <v>12</v>
      </c>
      <c r="J22" s="346">
        <f t="shared" si="2"/>
        <v>3440</v>
      </c>
      <c r="K22" s="377"/>
      <c r="L22" s="63"/>
      <c r="M22" s="63"/>
      <c r="N22"/>
      <c r="O22" s="237" t="s">
        <v>230</v>
      </c>
      <c r="P22" s="299">
        <f t="shared" si="3"/>
        <v>1600</v>
      </c>
    </row>
    <row r="23" spans="1:16" s="200" customFormat="1" ht="24.95" customHeight="1" x14ac:dyDescent="0.2">
      <c r="A23" s="294" t="s">
        <v>38</v>
      </c>
      <c r="B23" s="205">
        <v>16</v>
      </c>
      <c r="C23" s="205" t="s">
        <v>56</v>
      </c>
      <c r="D23" s="256">
        <f t="shared" si="0"/>
        <v>2.41</v>
      </c>
      <c r="E23" s="205">
        <f>IFERROR(VLOOKUP(A23,'Control-UTE Julio 2022'!$K$7:$P$33,2,FALSE),0)</f>
        <v>120</v>
      </c>
      <c r="F23" s="205">
        <f>IFERROR(VLOOKUP(A23,'Control-UTE Julio 2022'!$K$7:$P$33,3,FALSE),0)</f>
        <v>0</v>
      </c>
      <c r="G23" s="205">
        <f>IFERROR(VLOOKUP(A23,'Control-UTE Julio 2022'!$K$7:$P$33,4,FALSE),0)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L23" s="63"/>
      <c r="M23" s="63"/>
      <c r="N23"/>
      <c r="O23" s="237" t="s">
        <v>231</v>
      </c>
      <c r="P23" s="299">
        <f t="shared" si="3"/>
        <v>120</v>
      </c>
    </row>
    <row r="24" spans="1:16" s="200" customFormat="1" ht="24.95" customHeight="1" x14ac:dyDescent="0.2">
      <c r="A24" s="294" t="s">
        <v>39</v>
      </c>
      <c r="B24" s="205">
        <v>17</v>
      </c>
      <c r="C24" s="205" t="s">
        <v>57</v>
      </c>
      <c r="D24" s="256">
        <f t="shared" si="0"/>
        <v>2.83</v>
      </c>
      <c r="E24" s="205">
        <f>IFERROR(VLOOKUP(A24,'Control-UTE Julio 2022'!$K$7:$P$33,2,FALSE),0)</f>
        <v>490</v>
      </c>
      <c r="F24" s="205">
        <f>IFERROR(VLOOKUP(A24,'Control-UTE Julio 2022'!$K$7:$P$33,3,FALSE),0)</f>
        <v>0</v>
      </c>
      <c r="G24" s="205">
        <f>IFERROR(VLOOKUP(A24,'Control-UTE Julio 2022'!$K$7:$P$33,4,FALSE),0)</f>
        <v>0</v>
      </c>
      <c r="H24" s="205">
        <f t="shared" si="1"/>
        <v>490</v>
      </c>
      <c r="I24" s="347" t="s">
        <v>12</v>
      </c>
      <c r="J24" s="346">
        <f t="shared" si="2"/>
        <v>1386.7</v>
      </c>
      <c r="K24" s="377"/>
      <c r="L24" s="63"/>
      <c r="M24" s="332"/>
      <c r="N24"/>
      <c r="O24" s="237" t="s">
        <v>232</v>
      </c>
      <c r="P24" s="299">
        <f t="shared" si="3"/>
        <v>490</v>
      </c>
    </row>
    <row r="25" spans="1:16" s="200" customFormat="1" ht="24.95" hidden="1" customHeight="1" x14ac:dyDescent="0.2">
      <c r="A25" s="294" t="s">
        <v>76</v>
      </c>
      <c r="B25" s="205">
        <v>18</v>
      </c>
      <c r="C25" s="205" t="s">
        <v>77</v>
      </c>
      <c r="D25" s="256">
        <f t="shared" si="0"/>
        <v>6.49</v>
      </c>
      <c r="E25" s="205">
        <f>IFERROR(VLOOKUP(A25,'Control-UTE Julio 2022'!$K$7:$P$33,2,FALSE),0)</f>
        <v>0</v>
      </c>
      <c r="F25" s="205">
        <f>IFERROR(VLOOKUP(A25,'Control-UTE Julio 2022'!$K$7:$P$33,3,FALSE),0)</f>
        <v>0</v>
      </c>
      <c r="G25" s="205">
        <f>IFERROR(VLOOKUP(A25,'Control-UTE Julio 2022'!$K$7:$P$33,4,FALSE),0)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L25" s="63"/>
      <c r="M25" s="63"/>
      <c r="N25"/>
      <c r="O25" s="301" t="s">
        <v>232</v>
      </c>
      <c r="P25" s="299">
        <f t="shared" si="3"/>
        <v>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IFERROR(VLOOKUP(A26,'Control-UTE Julio 2022'!$K$7:$P$33,2,FALSE),0)</f>
        <v>0</v>
      </c>
      <c r="F26" s="205">
        <f>IFERROR(VLOOKUP(A26,'Control-UTE Julio 2022'!$K$7:$P$33,3,FALSE),0)</f>
        <v>0</v>
      </c>
      <c r="G26" s="205">
        <f>IFERROR(VLOOKUP(A26,'Control-UTE Julio 2022'!$K$7:$P$33,4,FALSE),0)</f>
        <v>0</v>
      </c>
      <c r="H26" s="205">
        <f t="shared" ref="H26" si="4">E26+F26+G26</f>
        <v>0</v>
      </c>
      <c r="I26" s="347" t="s">
        <v>12</v>
      </c>
      <c r="J26" s="346">
        <f t="shared" ref="J26" si="5">D26*H26</f>
        <v>0</v>
      </c>
      <c r="K26" s="333"/>
      <c r="L26" s="63"/>
      <c r="M26" s="63"/>
      <c r="N26"/>
      <c r="O26" s="142" t="s">
        <v>282</v>
      </c>
      <c r="P26" s="299">
        <f t="shared" ref="P26" si="6">H26</f>
        <v>0</v>
      </c>
    </row>
    <row r="27" spans="1:16" s="200" customFormat="1" ht="24.95" hidden="1" customHeight="1" x14ac:dyDescent="0.2">
      <c r="A27" s="294" t="s">
        <v>376</v>
      </c>
      <c r="B27" s="205">
        <v>20</v>
      </c>
      <c r="C27" s="205" t="s">
        <v>375</v>
      </c>
      <c r="D27" s="256">
        <f t="shared" si="0"/>
        <v>5.75</v>
      </c>
      <c r="E27" s="205">
        <f>IFERROR(VLOOKUP(A27,'Control-UTE Julio 2022'!$K$7:$P$33,2,FALSE),0)</f>
        <v>0</v>
      </c>
      <c r="F27" s="205">
        <f>IFERROR(VLOOKUP(A27,'Control-UTE Julio 2022'!$K$7:$P$33,3,FALSE),0)</f>
        <v>0</v>
      </c>
      <c r="G27" s="205">
        <f>IFERROR(VLOOKUP(A27,'Control-UTE Julio 2022'!$K$7:$P$33,4,FALSE),0)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/>
      <c r="L27" s="63"/>
      <c r="M27" s="63"/>
      <c r="N27"/>
      <c r="O27" s="142" t="s">
        <v>386</v>
      </c>
      <c r="P27" s="299">
        <f t="shared" si="3"/>
        <v>0</v>
      </c>
    </row>
    <row r="28" spans="1:16" s="200" customFormat="1" ht="24.95" hidden="1" customHeight="1" x14ac:dyDescent="0.2">
      <c r="A28" s="294" t="s">
        <v>41</v>
      </c>
      <c r="B28" s="205">
        <v>21</v>
      </c>
      <c r="C28" s="205" t="s">
        <v>59</v>
      </c>
      <c r="D28" s="256">
        <f t="shared" si="0"/>
        <v>2.15</v>
      </c>
      <c r="E28" s="205">
        <f>IFERROR(VLOOKUP(A28,'Control-UTE Julio 2022'!$K$7:$P$33,2,FALSE),0)</f>
        <v>0</v>
      </c>
      <c r="F28" s="205">
        <f>IFERROR(VLOOKUP(A28,'Control-UTE Julio 2022'!$K$7:$P$33,3,FALSE),0)</f>
        <v>0</v>
      </c>
      <c r="G28" s="205">
        <f>IFERROR(VLOOKUP(A28,'Control-UTE Julio 2022'!$K$7:$P$33,4,FALSE),0)</f>
        <v>0</v>
      </c>
      <c r="H28" s="205">
        <f t="shared" si="1"/>
        <v>0</v>
      </c>
      <c r="I28" s="347" t="s">
        <v>12</v>
      </c>
      <c r="J28" s="346">
        <f t="shared" si="2"/>
        <v>0</v>
      </c>
      <c r="K28" s="333"/>
      <c r="L28" s="63"/>
      <c r="M28" s="63"/>
      <c r="N28"/>
      <c r="O28" s="301" t="s">
        <v>239</v>
      </c>
      <c r="P28" s="299">
        <f t="shared" si="3"/>
        <v>0</v>
      </c>
    </row>
    <row r="29" spans="1:16" s="200" customFormat="1" ht="24.95" hidden="1" customHeight="1" x14ac:dyDescent="0.2">
      <c r="A29" s="294" t="s">
        <v>248</v>
      </c>
      <c r="B29" s="205">
        <v>22</v>
      </c>
      <c r="C29" s="205" t="s">
        <v>248</v>
      </c>
      <c r="D29" s="256">
        <f t="shared" si="0"/>
        <v>1180</v>
      </c>
      <c r="E29" s="205">
        <f>IFERROR(VLOOKUP(A29,'Control-UTE Julio 2022'!$K$7:$P$33,2,FALSE),0)</f>
        <v>0</v>
      </c>
      <c r="F29" s="205">
        <f>IFERROR(VLOOKUP(A29,'Control-UTE Julio 2022'!$K$7:$P$33,3,FALSE),0)</f>
        <v>0</v>
      </c>
      <c r="G29" s="205">
        <f>IFERROR(VLOOKUP(A29,'Control-UTE Julio 2022'!$K$7:$P$33,4,FALSE),0)</f>
        <v>0</v>
      </c>
      <c r="H29" s="205">
        <f t="shared" si="1"/>
        <v>0</v>
      </c>
      <c r="I29" s="347" t="s">
        <v>155</v>
      </c>
      <c r="J29" s="346">
        <f t="shared" si="2"/>
        <v>0</v>
      </c>
      <c r="K29" s="333"/>
      <c r="O29" s="199" t="s">
        <v>248</v>
      </c>
      <c r="P29" s="299">
        <f t="shared" si="3"/>
        <v>0</v>
      </c>
    </row>
    <row r="30" spans="1:16" s="200" customFormat="1" ht="24.95" customHeight="1" x14ac:dyDescent="0.2">
      <c r="A30" s="294" t="s">
        <v>42</v>
      </c>
      <c r="B30" s="205">
        <v>23</v>
      </c>
      <c r="C30" s="205" t="s">
        <v>60</v>
      </c>
      <c r="D30" s="256">
        <f t="shared" si="0"/>
        <v>4.3899999999999997</v>
      </c>
      <c r="E30" s="205">
        <f>IFERROR(VLOOKUP(A30,'Control-UTE Julio 2022'!$K$7:$P$33,2,FALSE),0)</f>
        <v>390</v>
      </c>
      <c r="F30" s="205">
        <f>IFERROR(VLOOKUP(A30,'Control-UTE Julio 2022'!$K$7:$P$33,3,FALSE),0)</f>
        <v>370</v>
      </c>
      <c r="G30" s="205">
        <f>IFERROR(VLOOKUP(A30,'Control-UTE Julio 2022'!$K$7:$P$33,4,FALSE),0)</f>
        <v>0</v>
      </c>
      <c r="H30" s="205">
        <f t="shared" si="1"/>
        <v>760</v>
      </c>
      <c r="I30" s="347" t="s">
        <v>12</v>
      </c>
      <c r="J30" s="346">
        <f t="shared" si="2"/>
        <v>3336.3999999999996</v>
      </c>
      <c r="K30" s="377"/>
      <c r="L30" s="63"/>
      <c r="M30" s="63"/>
      <c r="N30"/>
      <c r="O30" s="237" t="s">
        <v>233</v>
      </c>
      <c r="P30" s="299">
        <f t="shared" si="3"/>
        <v>760</v>
      </c>
    </row>
    <row r="31" spans="1:16" s="200" customFormat="1" ht="24.95" hidden="1" customHeight="1" x14ac:dyDescent="0.2">
      <c r="A31" s="294" t="s">
        <v>43</v>
      </c>
      <c r="B31" s="205">
        <v>24</v>
      </c>
      <c r="C31" s="205" t="s">
        <v>61</v>
      </c>
      <c r="D31" s="256">
        <f t="shared" si="0"/>
        <v>3.9</v>
      </c>
      <c r="E31" s="205">
        <f>IFERROR(VLOOKUP(A31,'Control-UTE Julio 2022'!$K$7:$P$33,2,FALSE),0)</f>
        <v>0</v>
      </c>
      <c r="F31" s="205">
        <f>IFERROR(VLOOKUP(A31,'Control-UTE Julio 2022'!$K$7:$P$33,3,FALSE),0)</f>
        <v>0</v>
      </c>
      <c r="G31" s="205">
        <f>IFERROR(VLOOKUP(A31,'Control-UTE Julio 2022'!$K$7:$P$33,4,FALSE),0)</f>
        <v>0</v>
      </c>
      <c r="H31" s="205">
        <f t="shared" si="1"/>
        <v>0</v>
      </c>
      <c r="I31" s="347" t="s">
        <v>12</v>
      </c>
      <c r="J31" s="346">
        <f t="shared" si="2"/>
        <v>0</v>
      </c>
      <c r="K31" s="333"/>
      <c r="L31" s="333"/>
      <c r="M31"/>
      <c r="N31"/>
      <c r="O31" s="237" t="s">
        <v>255</v>
      </c>
      <c r="P31" s="299">
        <f t="shared" si="3"/>
        <v>0</v>
      </c>
    </row>
    <row r="32" spans="1:16" s="200" customFormat="1" ht="24.75" customHeight="1" x14ac:dyDescent="0.2">
      <c r="A32" s="294" t="s">
        <v>210</v>
      </c>
      <c r="B32" s="205">
        <v>25</v>
      </c>
      <c r="C32" s="205" t="s">
        <v>209</v>
      </c>
      <c r="D32" s="256">
        <f t="shared" si="0"/>
        <v>4.45</v>
      </c>
      <c r="E32" s="205">
        <f>IFERROR(VLOOKUP(A32,'Control-UTE Julio 2022'!$K$7:$P$33,2,FALSE),0)</f>
        <v>0</v>
      </c>
      <c r="F32" s="205">
        <f>IFERROR(VLOOKUP(A32,'Control-UTE Julio 2022'!$K$7:$P$33,3,FALSE),0)</f>
        <v>200</v>
      </c>
      <c r="G32" s="205">
        <f>IFERROR(VLOOKUP(A32,'Control-UTE Julio 2022'!$K$7:$P$33,4,FALSE),0)</f>
        <v>0</v>
      </c>
      <c r="H32" s="205">
        <f t="shared" si="1"/>
        <v>200</v>
      </c>
      <c r="I32" s="347" t="s">
        <v>12</v>
      </c>
      <c r="J32" s="346">
        <f t="shared" si="2"/>
        <v>890</v>
      </c>
      <c r="K32" s="333"/>
      <c r="O32" s="199" t="s">
        <v>210</v>
      </c>
      <c r="P32" s="299">
        <f>H32/200</f>
        <v>1</v>
      </c>
    </row>
    <row r="33" spans="1:16" s="200" customFormat="1" ht="24.95" customHeight="1" x14ac:dyDescent="0.2">
      <c r="A33" s="294" t="s">
        <v>44</v>
      </c>
      <c r="B33" s="205">
        <v>26</v>
      </c>
      <c r="C33" s="205" t="s">
        <v>62</v>
      </c>
      <c r="D33" s="256">
        <f t="shared" si="0"/>
        <v>1.18</v>
      </c>
      <c r="E33" s="205">
        <f>IFERROR(VLOOKUP(A33,'Control-UTE Julio 2022'!$K$7:$P$33,2,FALSE),0)</f>
        <v>200</v>
      </c>
      <c r="F33" s="205">
        <f>IFERROR(VLOOKUP(A33,'Control-UTE Julio 2022'!$K$7:$P$33,3,FALSE),0)</f>
        <v>0</v>
      </c>
      <c r="G33" s="205">
        <f>IFERROR(VLOOKUP(A33,'Control-UTE Julio 2022'!$K$7:$P$33,4,FALSE),0)</f>
        <v>0</v>
      </c>
      <c r="H33" s="205">
        <f t="shared" si="1"/>
        <v>200</v>
      </c>
      <c r="I33" s="347" t="s">
        <v>12</v>
      </c>
      <c r="J33" s="346">
        <f t="shared" si="2"/>
        <v>236</v>
      </c>
      <c r="K33" s="333"/>
      <c r="O33" s="237" t="s">
        <v>281</v>
      </c>
      <c r="P33" s="299">
        <f t="shared" si="3"/>
        <v>200</v>
      </c>
    </row>
    <row r="34" spans="1:16" s="200" customFormat="1" ht="24.95" customHeight="1" x14ac:dyDescent="0.2">
      <c r="A34" s="294" t="s">
        <v>382</v>
      </c>
      <c r="B34" s="205">
        <v>27</v>
      </c>
      <c r="C34" s="200" t="s">
        <v>385</v>
      </c>
      <c r="D34" s="384">
        <f t="shared" si="0"/>
        <v>3.9</v>
      </c>
      <c r="E34" s="205">
        <f>IFERROR(VLOOKUP(A34,'Control-UTE Julio 2022'!$K$7:$P$33,2,FALSE),0)</f>
        <v>30</v>
      </c>
      <c r="F34" s="205">
        <f>IFERROR(VLOOKUP(A34,'Control-UTE Julio 2022'!$K$7:$P$33,3,FALSE),0)</f>
        <v>0</v>
      </c>
      <c r="G34" s="205">
        <f>IFERROR(VLOOKUP(A34,'Control-UTE Julio 2022'!$K$7:$P$33,4,FALSE),0)</f>
        <v>0</v>
      </c>
      <c r="H34" s="205">
        <f t="shared" ref="H34" si="7">E34+F34+G34</f>
        <v>30</v>
      </c>
      <c r="I34" s="347" t="s">
        <v>12</v>
      </c>
      <c r="J34" s="346">
        <f t="shared" ref="J34" si="8">D34*H34</f>
        <v>117</v>
      </c>
      <c r="K34" s="333"/>
      <c r="O34" s="299" t="s">
        <v>381</v>
      </c>
      <c r="P34" s="299">
        <f t="shared" ref="P34" si="9">H34</f>
        <v>30</v>
      </c>
    </row>
    <row r="35" spans="1:16" s="200" customFormat="1" ht="24.95" customHeight="1" x14ac:dyDescent="0.2">
      <c r="A35" s="294" t="s">
        <v>71</v>
      </c>
      <c r="B35" s="205">
        <v>27</v>
      </c>
      <c r="C35" s="317" t="s">
        <v>72</v>
      </c>
      <c r="D35" s="384">
        <f t="shared" si="0"/>
        <v>4.5</v>
      </c>
      <c r="E35" s="205">
        <f>IFERROR(VLOOKUP(A35,'Control-UTE Julio 2022'!$K$7:$P$33,2,FALSE),0)</f>
        <v>120</v>
      </c>
      <c r="F35" s="205">
        <f>IFERROR(VLOOKUP(A35,'Control-UTE Julio 2022'!$K$7:$P$33,3,FALSE),0)</f>
        <v>0</v>
      </c>
      <c r="G35" s="205">
        <f>IFERROR(VLOOKUP(A35,'Control-UTE Julio 2022'!$K$7:$P$33,4,FALSE),0)</f>
        <v>0</v>
      </c>
      <c r="H35" s="205">
        <f t="shared" si="1"/>
        <v>120</v>
      </c>
      <c r="I35" s="347" t="s">
        <v>12</v>
      </c>
      <c r="J35" s="346">
        <f t="shared" si="2"/>
        <v>540</v>
      </c>
      <c r="K35" s="333"/>
      <c r="O35" s="299" t="s">
        <v>275</v>
      </c>
      <c r="P35" s="299">
        <f t="shared" si="3"/>
        <v>120</v>
      </c>
    </row>
    <row r="36" spans="1:16" ht="30" customHeight="1" x14ac:dyDescent="0.2">
      <c r="B36" s="202"/>
      <c r="C36" s="528" t="s">
        <v>11</v>
      </c>
      <c r="D36" s="528"/>
      <c r="E36" s="381">
        <f>SUM(E8:E35)</f>
        <v>7740</v>
      </c>
      <c r="F36" s="381">
        <f>SUM(F8:F35)</f>
        <v>5570</v>
      </c>
      <c r="G36" s="381">
        <f>SUM(G8:G35)</f>
        <v>150</v>
      </c>
      <c r="H36" s="381">
        <f>SUM(H8:H35)</f>
        <v>13460</v>
      </c>
      <c r="I36" s="383" t="s">
        <v>12</v>
      </c>
      <c r="J36" s="81">
        <f>SUM(J8:J35)</f>
        <v>48179.799999999996</v>
      </c>
      <c r="K36" s="199"/>
      <c r="L36" s="60"/>
      <c r="M36" s="60"/>
      <c r="N36" s="321"/>
      <c r="O36" s="299"/>
      <c r="P36" s="299"/>
    </row>
    <row r="37" spans="1:16" ht="30" customHeight="1" x14ac:dyDescent="0.2">
      <c r="B37" s="202"/>
      <c r="C37" s="527"/>
      <c r="D37" s="527"/>
      <c r="E37" s="527"/>
      <c r="F37" s="527"/>
      <c r="H37" s="382"/>
      <c r="I37" s="81" t="s">
        <v>328</v>
      </c>
      <c r="J37" s="373" t="s">
        <v>327</v>
      </c>
      <c r="K37" s="377"/>
      <c r="M37" s="321"/>
    </row>
    <row r="38" spans="1:16" ht="30" customHeight="1" x14ac:dyDescent="0.2">
      <c r="B38" s="202"/>
      <c r="C38" s="529" t="s">
        <v>326</v>
      </c>
      <c r="D38" s="529"/>
      <c r="E38" s="529"/>
      <c r="F38" s="529"/>
      <c r="G38" s="529"/>
      <c r="H38" s="405">
        <f>I38/$I$38</f>
        <v>1</v>
      </c>
      <c r="I38" s="385">
        <f>J36</f>
        <v>48179.799999999996</v>
      </c>
      <c r="J38" s="385">
        <f>I38*0.97</f>
        <v>46734.405999999995</v>
      </c>
      <c r="K38" s="377"/>
      <c r="M38" s="321"/>
    </row>
    <row r="39" spans="1:16" ht="30" customHeight="1" x14ac:dyDescent="0.2">
      <c r="B39" s="202"/>
      <c r="C39" s="530" t="s">
        <v>323</v>
      </c>
      <c r="D39" s="531"/>
      <c r="E39" s="531"/>
      <c r="F39" s="531"/>
      <c r="G39" s="532"/>
      <c r="H39" s="386">
        <f>I39/$I$38</f>
        <v>0.41294069298751768</v>
      </c>
      <c r="I39" s="346">
        <f>SUM(E8*$D$8+E9*$D$9+$D$10*E10+$D$11*E11+$D$12*E12+$D$13*E13+$D$14*E14+$D$15*E15+$D$16*E16+$D$17*E17+$D$18*E18+$D$19*E19+$D$20*E20+$D$21*E21+$D$22*E22+$D$23*E23+$D$24*E24+$D$25*E25+$D$27*E27+$D$28*E28+$D$29*E29+$D$30*E30+$D$31*E31+$D$32*E32+$D$33*E33+$D$35*E35+D34*E34)</f>
        <v>19895.400000000001</v>
      </c>
      <c r="J39" s="81">
        <f>I39*0.97</f>
        <v>19298.538</v>
      </c>
      <c r="K39" s="333"/>
      <c r="L39" s="333"/>
      <c r="M39" s="333"/>
    </row>
    <row r="40" spans="1:16" ht="30" customHeight="1" x14ac:dyDescent="0.2">
      <c r="B40" s="202"/>
      <c r="C40" s="530" t="s">
        <v>324</v>
      </c>
      <c r="D40" s="531"/>
      <c r="E40" s="531"/>
      <c r="F40" s="531" t="e">
        <f>G40/G37</f>
        <v>#DIV/0!</v>
      </c>
      <c r="G40" s="532"/>
      <c r="H40" s="386">
        <f>I40/$I$38</f>
        <v>0.57183508441296982</v>
      </c>
      <c r="I40" s="346">
        <f>SUM(F8*$D$8+F9*$D$9+$D$10*F10+$D$11*F11+$D$12*F12+$D$13*F13+$D$14*F14+$D$15*F15+$D$16*F16+$D$17*F17+$D$18*F18+$D$19*F19+$D$20*F20+$D$21*F21+$D$22*F22+$D$23*F23+$D$24*F24+$D$25*F25+$D$27*F27+$D$28*F28+$D$29*F29+$D$30*F30+$D$31*F31+$D$32*F32+$D$33*F33+$D$35*F35+D34*F34)</f>
        <v>27550.9</v>
      </c>
      <c r="J40" s="81">
        <f t="shared" ref="J40:J41" si="10">I40*0.97</f>
        <v>26724.373</v>
      </c>
      <c r="K40" s="377"/>
      <c r="L40" s="321"/>
      <c r="M40" s="321"/>
    </row>
    <row r="41" spans="1:16" ht="30" customHeight="1" x14ac:dyDescent="0.2">
      <c r="B41" s="202"/>
      <c r="C41" s="530" t="s">
        <v>343</v>
      </c>
      <c r="D41" s="531"/>
      <c r="E41" s="531"/>
      <c r="F41" s="531" t="e">
        <f>G41/G38</f>
        <v>#DIV/0!</v>
      </c>
      <c r="G41" s="532"/>
      <c r="H41" s="392">
        <f>I41/$I$38</f>
        <v>1.5224222599512661E-2</v>
      </c>
      <c r="I41" s="346">
        <f>SUM(G8*$D$8+G9*$D$9+$D$10*G10+$D$11*G11+$D$12*G12+$D$13*G13+$D$14*G14+$D$15*G15+$D$16*G16+$D$17*G17+$D$18*G18+$D$19*G19+$D$20*G20+$D$21*G21+$D$22*G22+$D$23*G23+$D$24*G24+$D$25*G25+$D$27*G27+$D$28*G28+$D$29*G29+$D$30*G30+$D$31*G31+$D$32*G32+$D$33*G33+$D$35*G35+D34*G34)</f>
        <v>733.5</v>
      </c>
      <c r="J41" s="81">
        <f t="shared" si="10"/>
        <v>711.495</v>
      </c>
      <c r="K41" s="377"/>
      <c r="L41" s="321"/>
      <c r="M41" s="321"/>
    </row>
    <row r="42" spans="1:16" ht="25.5" customHeight="1" x14ac:dyDescent="0.2">
      <c r="B42" s="202"/>
      <c r="C42" s="290"/>
      <c r="D42" s="201"/>
      <c r="E42" s="163"/>
      <c r="F42" s="372">
        <f>G39+G41</f>
        <v>0</v>
      </c>
      <c r="G42" s="201"/>
      <c r="H42" s="201"/>
      <c r="I42" s="201"/>
      <c r="J42" s="164"/>
      <c r="K42" s="377"/>
      <c r="M42" s="199" t="str">
        <f>B5</f>
        <v>Período Julio 2022</v>
      </c>
    </row>
    <row r="43" spans="1:16" ht="30" customHeight="1" x14ac:dyDescent="0.2">
      <c r="B43" s="202"/>
      <c r="C43" s="526" t="s">
        <v>321</v>
      </c>
      <c r="D43" s="526"/>
      <c r="E43" s="526"/>
      <c r="F43" s="256">
        <v>1942</v>
      </c>
      <c r="G43" s="167">
        <f>1-G45</f>
        <v>0.99</v>
      </c>
      <c r="H43" s="205" t="s">
        <v>10</v>
      </c>
      <c r="I43" s="346">
        <f>(F43*G43)</f>
        <v>1922.58</v>
      </c>
      <c r="J43" s="81">
        <f>I43*0.97</f>
        <v>1864.9025999999999</v>
      </c>
      <c r="K43" s="377"/>
      <c r="L43" s="321"/>
      <c r="N43" s="199" t="s">
        <v>347</v>
      </c>
      <c r="O43" s="200">
        <v>20002585</v>
      </c>
      <c r="P43" s="333">
        <f>F43*0.97</f>
        <v>1883.74</v>
      </c>
    </row>
    <row r="44" spans="1:16" ht="30" customHeight="1" x14ac:dyDescent="0.2">
      <c r="B44" s="202"/>
      <c r="C44" s="526" t="s">
        <v>322</v>
      </c>
      <c r="D44" s="526"/>
      <c r="E44" s="526"/>
      <c r="F44" s="340">
        <v>892692.3528724818</v>
      </c>
      <c r="G44" s="167">
        <v>0.99</v>
      </c>
      <c r="H44" s="205" t="s">
        <v>10</v>
      </c>
      <c r="I44" s="340">
        <f>(F44*G44)</f>
        <v>883765.42934375699</v>
      </c>
      <c r="J44" s="339">
        <f>I44*0.97</f>
        <v>857252.46646344429</v>
      </c>
      <c r="K44" s="377"/>
      <c r="L44" s="321"/>
      <c r="N44" s="199" t="s">
        <v>346</v>
      </c>
      <c r="O44" s="201">
        <v>20002374</v>
      </c>
      <c r="P44" s="393">
        <f>F44*0.97</f>
        <v>865911.58228630736</v>
      </c>
    </row>
    <row r="45" spans="1:16" ht="30" customHeight="1" x14ac:dyDescent="0.2">
      <c r="A45" s="261">
        <f>1/84</f>
        <v>1.1904761904761904E-2</v>
      </c>
      <c r="B45" s="202"/>
      <c r="C45" s="526" t="s">
        <v>344</v>
      </c>
      <c r="D45" s="526"/>
      <c r="E45" s="526"/>
      <c r="F45" s="256">
        <v>1942</v>
      </c>
      <c r="G45" s="167">
        <v>0.01</v>
      </c>
      <c r="H45" s="205" t="s">
        <v>10</v>
      </c>
      <c r="I45" s="346">
        <f>(F45*G45)</f>
        <v>19.420000000000002</v>
      </c>
      <c r="J45" s="81">
        <f>I45*0.97</f>
        <v>18.837400000000002</v>
      </c>
      <c r="K45" s="377"/>
      <c r="L45" s="321"/>
      <c r="O45" s="200"/>
      <c r="P45" s="200"/>
    </row>
    <row r="46" spans="1:16" ht="30" customHeight="1" x14ac:dyDescent="0.2">
      <c r="B46" s="202"/>
      <c r="C46" s="526" t="s">
        <v>345</v>
      </c>
      <c r="D46" s="526"/>
      <c r="E46" s="526"/>
      <c r="F46" s="340">
        <f>F44</f>
        <v>892692.3528724818</v>
      </c>
      <c r="G46" s="167">
        <v>0.01</v>
      </c>
      <c r="H46" s="205" t="s">
        <v>10</v>
      </c>
      <c r="I46" s="340">
        <f>(F46*G46)</f>
        <v>8926.9235287248175</v>
      </c>
      <c r="J46" s="339">
        <f>I46*0.97</f>
        <v>8659.115822863072</v>
      </c>
      <c r="K46" s="377"/>
      <c r="L46" s="321"/>
      <c r="O46" s="200"/>
      <c r="P46" s="200"/>
    </row>
    <row r="47" spans="1:16" s="237" customFormat="1" ht="30" customHeight="1" x14ac:dyDescent="0.25">
      <c r="A47" s="199"/>
      <c r="B47" s="251"/>
      <c r="C47" s="250"/>
      <c r="D47" s="249"/>
      <c r="E47" s="12"/>
      <c r="F47" s="249"/>
      <c r="G47" s="249"/>
      <c r="H47" s="249"/>
      <c r="I47" s="249"/>
      <c r="J47" s="13"/>
      <c r="K47" s="378"/>
      <c r="O47" s="199"/>
      <c r="P47" s="199"/>
    </row>
    <row r="48" spans="1:16" s="237" customFormat="1" ht="30" customHeight="1" x14ac:dyDescent="0.2">
      <c r="A48" s="199"/>
      <c r="B48" s="535" t="s">
        <v>325</v>
      </c>
      <c r="C48" s="535"/>
      <c r="D48" s="535"/>
      <c r="E48" s="535"/>
      <c r="F48" s="535"/>
      <c r="G48" s="205" t="s">
        <v>8</v>
      </c>
      <c r="H48" s="533">
        <f>I43+I38+I45</f>
        <v>50121.799999999996</v>
      </c>
      <c r="I48" s="533"/>
      <c r="J48" s="533"/>
      <c r="K48" s="378"/>
      <c r="O48" s="199"/>
      <c r="P48" s="199"/>
    </row>
    <row r="49" spans="1:16" s="237" customFormat="1" ht="30" customHeight="1" x14ac:dyDescent="0.2">
      <c r="A49" s="199"/>
      <c r="B49" s="535" t="s">
        <v>15</v>
      </c>
      <c r="C49" s="535"/>
      <c r="D49" s="535"/>
      <c r="E49" s="535"/>
      <c r="F49" s="535"/>
      <c r="G49" s="205" t="s">
        <v>9</v>
      </c>
      <c r="H49" s="533">
        <f>I44+I46</f>
        <v>892692.3528724818</v>
      </c>
      <c r="I49" s="533"/>
      <c r="J49" s="533"/>
      <c r="K49" s="378"/>
      <c r="O49" s="199"/>
      <c r="P49" s="199"/>
    </row>
    <row r="50" spans="1:16" s="237" customFormat="1" ht="30" customHeight="1" x14ac:dyDescent="0.2">
      <c r="B50" s="536" t="s">
        <v>174</v>
      </c>
      <c r="C50" s="536"/>
      <c r="D50" s="536"/>
      <c r="E50" s="536"/>
      <c r="F50" s="536"/>
      <c r="G50" s="247" t="s">
        <v>8</v>
      </c>
      <c r="H50" s="534">
        <f>H48*0.97</f>
        <v>48618.145999999993</v>
      </c>
      <c r="I50" s="534"/>
      <c r="J50" s="534"/>
      <c r="K50" s="378"/>
      <c r="L50" s="244"/>
      <c r="O50" s="199"/>
      <c r="P50" s="199"/>
    </row>
    <row r="51" spans="1:16" ht="30" customHeight="1" x14ac:dyDescent="0.2">
      <c r="A51" s="237"/>
      <c r="B51" s="536" t="s">
        <v>175</v>
      </c>
      <c r="C51" s="536"/>
      <c r="D51" s="536"/>
      <c r="E51" s="536"/>
      <c r="F51" s="536"/>
      <c r="G51" s="247" t="s">
        <v>9</v>
      </c>
      <c r="H51" s="534">
        <f>H49*0.97</f>
        <v>865911.58228630736</v>
      </c>
      <c r="I51" s="534"/>
      <c r="J51" s="534"/>
    </row>
    <row r="52" spans="1:16" ht="24.95" customHeight="1" x14ac:dyDescent="0.2">
      <c r="B52" s="241"/>
      <c r="C52" s="240"/>
      <c r="D52" s="240"/>
      <c r="E52" s="240"/>
      <c r="F52" s="239"/>
      <c r="G52" s="239"/>
      <c r="H52" s="239"/>
      <c r="I52" s="239"/>
      <c r="J52" s="238"/>
      <c r="P52" s="200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C55" s="237"/>
      <c r="D55" s="237"/>
      <c r="E55" s="237"/>
      <c r="J55" s="236"/>
    </row>
    <row r="56" spans="1:16" ht="24.95" customHeight="1" x14ac:dyDescent="0.2">
      <c r="B56" s="234"/>
      <c r="C56" s="237"/>
      <c r="D56" s="237"/>
      <c r="E56" s="237"/>
      <c r="J56" s="236"/>
    </row>
    <row r="57" spans="1:16" ht="24.95" customHeight="1" x14ac:dyDescent="0.2">
      <c r="B57" s="234"/>
      <c r="D57" s="225"/>
      <c r="E57" s="225"/>
      <c r="F57" s="225"/>
      <c r="G57" s="225"/>
      <c r="H57" s="225"/>
      <c r="I57" s="225"/>
      <c r="J57" s="235"/>
    </row>
    <row r="58" spans="1:16" ht="24.95" customHeight="1" x14ac:dyDescent="0.2">
      <c r="B58" s="234"/>
      <c r="D58" s="225"/>
      <c r="F58" s="225"/>
      <c r="G58" s="225"/>
      <c r="H58" s="225"/>
      <c r="I58" s="225"/>
      <c r="J58" s="235"/>
    </row>
    <row r="59" spans="1:16" ht="15" customHeight="1" x14ac:dyDescent="0.2">
      <c r="B59" s="234"/>
      <c r="C59" s="233" t="s">
        <v>16</v>
      </c>
      <c r="D59" s="232"/>
      <c r="E59" s="509" t="s">
        <v>16</v>
      </c>
      <c r="F59" s="509"/>
      <c r="G59" s="509"/>
      <c r="H59" s="509"/>
      <c r="I59" s="509"/>
      <c r="J59" s="510"/>
      <c r="K59" s="379"/>
    </row>
    <row r="60" spans="1:16" ht="15.75" x14ac:dyDescent="0.25">
      <c r="B60" s="230"/>
      <c r="C60" s="229" t="s">
        <v>69</v>
      </c>
      <c r="D60" s="228"/>
      <c r="F60" s="537" t="s">
        <v>337</v>
      </c>
      <c r="G60" s="537"/>
      <c r="H60" s="537"/>
      <c r="I60" s="537"/>
      <c r="J60" s="538"/>
      <c r="K60" s="380"/>
    </row>
    <row r="61" spans="1:16" x14ac:dyDescent="0.2">
      <c r="B61" s="224"/>
      <c r="C61" s="223"/>
      <c r="D61" s="223"/>
      <c r="E61" s="222"/>
      <c r="F61" s="222"/>
      <c r="G61" s="222"/>
      <c r="H61" s="222"/>
      <c r="I61" s="222"/>
      <c r="J61" s="221"/>
    </row>
    <row r="62" spans="1:16" ht="21.95" customHeight="1" x14ac:dyDescent="0.2"/>
    <row r="63" spans="1:16" ht="7.5" customHeight="1" x14ac:dyDescent="0.2"/>
    <row r="67" ht="21.95" customHeight="1" x14ac:dyDescent="0.2"/>
    <row r="68" ht="21.95" customHeight="1" x14ac:dyDescent="0.2"/>
    <row r="69" ht="21.95" customHeight="1" x14ac:dyDescent="0.2"/>
    <row r="70" ht="21.95" customHeight="1" x14ac:dyDescent="0.2"/>
    <row r="71" ht="21.95" customHeight="1" x14ac:dyDescent="0.2"/>
    <row r="72" ht="23.25" customHeight="1" x14ac:dyDescent="0.2"/>
    <row r="74" ht="21.95" customHeight="1" x14ac:dyDescent="0.2"/>
    <row r="75" ht="21.95" customHeight="1" x14ac:dyDescent="0.2"/>
    <row r="76" ht="21.95" customHeight="1" x14ac:dyDescent="0.2"/>
    <row r="77" ht="21.95" customHeight="1" x14ac:dyDescent="0.2"/>
    <row r="78" ht="21.95" customHeight="1" x14ac:dyDescent="0.2"/>
    <row r="79" ht="7.5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/>
    <row r="84" spans="1:2" ht="18" customHeight="1" x14ac:dyDescent="0.2"/>
    <row r="85" spans="1:2" ht="18" customHeight="1" x14ac:dyDescent="0.2">
      <c r="A85" s="199" t="s">
        <v>46</v>
      </c>
      <c r="B85" s="199">
        <v>2.76</v>
      </c>
    </row>
    <row r="86" spans="1:2" x14ac:dyDescent="0.2">
      <c r="A86" s="199" t="s">
        <v>47</v>
      </c>
      <c r="B86" s="199">
        <v>2</v>
      </c>
    </row>
    <row r="87" spans="1:2" x14ac:dyDescent="0.2">
      <c r="A87" s="199" t="s">
        <v>49</v>
      </c>
      <c r="B87" s="199">
        <v>3.23</v>
      </c>
    </row>
    <row r="88" spans="1:2" x14ac:dyDescent="0.2">
      <c r="A88" s="199" t="s">
        <v>48</v>
      </c>
      <c r="B88" s="199">
        <v>1.84</v>
      </c>
    </row>
    <row r="89" spans="1:2" x14ac:dyDescent="0.2">
      <c r="A89" s="199" t="s">
        <v>50</v>
      </c>
      <c r="B89" s="199">
        <v>3.18</v>
      </c>
    </row>
    <row r="90" spans="1:2" x14ac:dyDescent="0.2">
      <c r="A90" s="199" t="s">
        <v>51</v>
      </c>
      <c r="B90" s="199">
        <v>2.38</v>
      </c>
    </row>
    <row r="91" spans="1:2" x14ac:dyDescent="0.2">
      <c r="A91" s="199" t="s">
        <v>52</v>
      </c>
      <c r="B91" s="199">
        <v>5.45</v>
      </c>
    </row>
    <row r="92" spans="1:2" x14ac:dyDescent="0.2">
      <c r="A92" s="199" t="s">
        <v>53</v>
      </c>
      <c r="B92" s="199">
        <v>5.98</v>
      </c>
    </row>
    <row r="93" spans="1:2" x14ac:dyDescent="0.2">
      <c r="A93" s="199" t="s">
        <v>73</v>
      </c>
      <c r="B93" s="199">
        <v>2.2000000000000002</v>
      </c>
    </row>
    <row r="94" spans="1:2" x14ac:dyDescent="0.2">
      <c r="A94" s="199" t="s">
        <v>54</v>
      </c>
      <c r="B94" s="199">
        <v>4.7</v>
      </c>
    </row>
    <row r="95" spans="1:2" x14ac:dyDescent="0.2">
      <c r="A95" s="199" t="s">
        <v>101</v>
      </c>
      <c r="B95" s="199">
        <v>4.4000000000000004</v>
      </c>
    </row>
    <row r="96" spans="1:2" x14ac:dyDescent="0.2">
      <c r="A96" s="199" t="s">
        <v>55</v>
      </c>
      <c r="B96" s="199">
        <v>2.15</v>
      </c>
    </row>
    <row r="97" spans="1:2" x14ac:dyDescent="0.2">
      <c r="A97" s="199" t="s">
        <v>56</v>
      </c>
      <c r="B97" s="199">
        <v>2.41</v>
      </c>
    </row>
    <row r="98" spans="1:2" x14ac:dyDescent="0.2">
      <c r="A98" s="199" t="s">
        <v>57</v>
      </c>
      <c r="B98" s="199">
        <v>2.83</v>
      </c>
    </row>
    <row r="99" spans="1:2" x14ac:dyDescent="0.2">
      <c r="A99" s="199" t="s">
        <v>58</v>
      </c>
      <c r="B99" s="199">
        <v>3.46</v>
      </c>
    </row>
    <row r="100" spans="1:2" x14ac:dyDescent="0.2">
      <c r="A100" s="199" t="s">
        <v>375</v>
      </c>
      <c r="B100" s="199">
        <v>5.75</v>
      </c>
    </row>
    <row r="101" spans="1:2" x14ac:dyDescent="0.2">
      <c r="A101" s="199" t="s">
        <v>59</v>
      </c>
      <c r="B101" s="199">
        <v>2.15</v>
      </c>
    </row>
    <row r="102" spans="1:2" x14ac:dyDescent="0.2">
      <c r="A102" s="199" t="s">
        <v>60</v>
      </c>
      <c r="B102" s="199">
        <v>4.3899999999999997</v>
      </c>
    </row>
    <row r="103" spans="1:2" x14ac:dyDescent="0.2">
      <c r="A103" s="199" t="s">
        <v>61</v>
      </c>
      <c r="B103" s="199">
        <v>3.9</v>
      </c>
    </row>
    <row r="104" spans="1:2" x14ac:dyDescent="0.2">
      <c r="A104" s="199" t="s">
        <v>62</v>
      </c>
      <c r="B104" s="199">
        <v>1.18</v>
      </c>
    </row>
    <row r="105" spans="1:2" x14ac:dyDescent="0.2">
      <c r="A105" s="199" t="s">
        <v>385</v>
      </c>
      <c r="B105" s="199">
        <v>3.9</v>
      </c>
    </row>
    <row r="106" spans="1:2" x14ac:dyDescent="0.2">
      <c r="A106" s="199" t="s">
        <v>72</v>
      </c>
      <c r="B106" s="199">
        <v>4.5</v>
      </c>
    </row>
    <row r="107" spans="1:2" x14ac:dyDescent="0.2">
      <c r="A107" s="199" t="s">
        <v>77</v>
      </c>
      <c r="B107" s="199">
        <v>6.49</v>
      </c>
    </row>
    <row r="108" spans="1:2" x14ac:dyDescent="0.2">
      <c r="A108" s="199" t="s">
        <v>152</v>
      </c>
      <c r="B108" s="199">
        <v>5.53</v>
      </c>
    </row>
    <row r="109" spans="1:2" x14ac:dyDescent="0.2">
      <c r="A109" s="199" t="s">
        <v>217</v>
      </c>
      <c r="B109" s="199">
        <v>4.8899999999999997</v>
      </c>
    </row>
    <row r="110" spans="1:2" x14ac:dyDescent="0.2">
      <c r="A110" s="199" t="s">
        <v>167</v>
      </c>
      <c r="B110" s="199">
        <v>6.26</v>
      </c>
    </row>
    <row r="111" spans="1:2" x14ac:dyDescent="0.2">
      <c r="A111" s="127" t="s">
        <v>209</v>
      </c>
      <c r="B111" s="199">
        <v>4.45</v>
      </c>
    </row>
    <row r="112" spans="1:2" x14ac:dyDescent="0.2">
      <c r="A112" s="199" t="s">
        <v>248</v>
      </c>
      <c r="B112" s="199">
        <v>1180</v>
      </c>
    </row>
  </sheetData>
  <autoFilter ref="A7:P46" xr:uid="{80228B62-2779-4BE0-B446-331A283BF666}">
    <filterColumn colId="9">
      <filters blank="1">
        <filter val="$ 7.955,53"/>
        <filter val="$ 787.597,59"/>
        <filter val="Bonificaicón 3%"/>
        <filter val="USD 1.386,70"/>
        <filter val="USD 1.600,80"/>
        <filter val="USD 1.656,00"/>
        <filter val="USD 1.864,90"/>
        <filter val="USD 117,00"/>
        <filter val="USD 12.199,20"/>
        <filter val="USD 18,84"/>
        <filter val="USD 19.185,05"/>
        <filter val="USD 2.253,60"/>
        <filter val="USD 236,00"/>
        <filter val="USD 26.724,37"/>
        <filter val="USD 289,20"/>
        <filter val="USD 3.336,40"/>
        <filter val="USD 3.440,00"/>
        <filter val="USD 3.981,60"/>
        <filter val="USD 4.038,60"/>
        <filter val="USD 4.547,70"/>
        <filter val="USD 46.734,41"/>
        <filter val="USD 48.179,80"/>
        <filter val="USD 540,00"/>
        <filter val="USD 646,00"/>
        <filter val="USD 7.021,00"/>
        <filter val="USD 711,50"/>
        <filter val="USD 890,00"/>
      </filters>
    </filterColumn>
  </autoFilter>
  <mergeCells count="24">
    <mergeCell ref="C44:E44"/>
    <mergeCell ref="B2:J2"/>
    <mergeCell ref="B3:J3"/>
    <mergeCell ref="B4:J4"/>
    <mergeCell ref="B5:J5"/>
    <mergeCell ref="C36:D36"/>
    <mergeCell ref="C37:F37"/>
    <mergeCell ref="C38:G38"/>
    <mergeCell ref="C39:G39"/>
    <mergeCell ref="C40:G40"/>
    <mergeCell ref="C41:G41"/>
    <mergeCell ref="C43:E43"/>
    <mergeCell ref="F60:J60"/>
    <mergeCell ref="C45:E45"/>
    <mergeCell ref="C46:E46"/>
    <mergeCell ref="B48:F48"/>
    <mergeCell ref="H48:J48"/>
    <mergeCell ref="B49:F49"/>
    <mergeCell ref="H49:J49"/>
    <mergeCell ref="B50:F50"/>
    <mergeCell ref="H50:J50"/>
    <mergeCell ref="B51:F51"/>
    <mergeCell ref="H51:J51"/>
    <mergeCell ref="E59:J5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4A0F8-D71D-4D07-98D6-8901F80C02DA}">
  <sheetPr>
    <pageSetUpPr fitToPage="1"/>
  </sheetPr>
  <dimension ref="A1:S81"/>
  <sheetViews>
    <sheetView topLeftCell="A11" zoomScale="85" zoomScaleNormal="85" workbookViewId="0">
      <selection activeCell="L22" sqref="L2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9.5703125" style="201" customWidth="1"/>
    <col min="7" max="7" width="17.5703125" style="199" bestFit="1" customWidth="1"/>
    <col min="8" max="10" width="6" style="199" customWidth="1"/>
    <col min="11" max="11" width="21.140625" style="199" bestFit="1" customWidth="1"/>
    <col min="12" max="12" width="26.5703125" style="199" bestFit="1" customWidth="1"/>
    <col min="13" max="13" width="12.85546875" style="199" bestFit="1" customWidth="1"/>
    <col min="14" max="14" width="19.140625" style="199" bestFit="1" customWidth="1"/>
    <col min="15" max="15" width="13.28515625" style="199" bestFit="1" customWidth="1"/>
    <col min="16" max="18" width="13.42578125" style="199" bestFit="1" customWidth="1"/>
    <col min="19" max="16384" width="11.42578125" style="199"/>
  </cols>
  <sheetData>
    <row r="1" spans="2:19" x14ac:dyDescent="0.2">
      <c r="C1" s="200" t="s">
        <v>67</v>
      </c>
    </row>
    <row r="3" spans="2:19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  <c r="S3" s="199">
        <f>+V2</f>
        <v>0</v>
      </c>
    </row>
    <row r="4" spans="2:19" x14ac:dyDescent="0.2">
      <c r="B4" s="205">
        <v>80059034</v>
      </c>
      <c r="C4" s="207">
        <v>44750</v>
      </c>
      <c r="D4" s="204" t="s">
        <v>29</v>
      </c>
      <c r="E4" s="401">
        <v>340</v>
      </c>
      <c r="F4" s="204" t="s">
        <v>377</v>
      </c>
      <c r="G4" s="204" t="s">
        <v>384</v>
      </c>
      <c r="H4" s="200"/>
      <c r="I4" s="200"/>
      <c r="J4" s="200"/>
      <c r="K4" s="200"/>
    </row>
    <row r="5" spans="2:19" x14ac:dyDescent="0.2">
      <c r="B5" s="205">
        <v>80059034</v>
      </c>
      <c r="C5" s="207">
        <v>44750</v>
      </c>
      <c r="D5" s="204" t="s">
        <v>35</v>
      </c>
      <c r="E5" s="401">
        <v>1220</v>
      </c>
      <c r="F5" s="204" t="s">
        <v>377</v>
      </c>
      <c r="G5" s="204" t="s">
        <v>383</v>
      </c>
      <c r="H5" s="200"/>
      <c r="I5" s="200"/>
      <c r="J5" s="200"/>
      <c r="K5" s="200"/>
    </row>
    <row r="6" spans="2:19" x14ac:dyDescent="0.2">
      <c r="B6" s="205">
        <v>80059034</v>
      </c>
      <c r="C6" s="207">
        <v>44750</v>
      </c>
      <c r="D6" s="204" t="s">
        <v>149</v>
      </c>
      <c r="E6" s="401">
        <v>720</v>
      </c>
      <c r="F6" s="204" t="s">
        <v>377</v>
      </c>
      <c r="G6" s="204" t="s">
        <v>383</v>
      </c>
      <c r="H6" s="200"/>
      <c r="I6" s="200"/>
      <c r="J6" s="200"/>
      <c r="K6" s="101" t="s">
        <v>154</v>
      </c>
      <c r="L6" s="101" t="s">
        <v>112</v>
      </c>
      <c r="M6" s="76"/>
      <c r="N6" s="76"/>
      <c r="O6" s="76"/>
      <c r="P6"/>
      <c r="Q6"/>
      <c r="R6"/>
    </row>
    <row r="7" spans="2:19" x14ac:dyDescent="0.2">
      <c r="B7" s="205">
        <v>80059034</v>
      </c>
      <c r="C7" s="207">
        <v>44750</v>
      </c>
      <c r="D7" s="204" t="s">
        <v>166</v>
      </c>
      <c r="E7" s="401">
        <v>200</v>
      </c>
      <c r="F7" s="204" t="s">
        <v>377</v>
      </c>
      <c r="G7" s="204" t="s">
        <v>383</v>
      </c>
      <c r="H7" s="200"/>
      <c r="I7" s="200"/>
      <c r="J7" s="200"/>
      <c r="K7" s="101" t="s">
        <v>23</v>
      </c>
      <c r="L7" s="76" t="s">
        <v>384</v>
      </c>
      <c r="M7" s="76" t="s">
        <v>383</v>
      </c>
      <c r="N7" s="76" t="s">
        <v>342</v>
      </c>
      <c r="O7" s="76" t="s">
        <v>24</v>
      </c>
      <c r="P7"/>
      <c r="Q7"/>
      <c r="R7"/>
    </row>
    <row r="8" spans="2:19" x14ac:dyDescent="0.2">
      <c r="B8" s="205">
        <v>80059035</v>
      </c>
      <c r="C8" s="207">
        <v>44750</v>
      </c>
      <c r="D8" s="204" t="s">
        <v>31</v>
      </c>
      <c r="E8" s="401">
        <v>410</v>
      </c>
      <c r="F8" s="204" t="s">
        <v>378</v>
      </c>
      <c r="G8" s="204" t="s">
        <v>384</v>
      </c>
      <c r="K8" s="76" t="s">
        <v>29</v>
      </c>
      <c r="L8" s="76">
        <v>600</v>
      </c>
      <c r="M8" s="76"/>
      <c r="N8" s="76"/>
      <c r="O8" s="76">
        <v>600</v>
      </c>
      <c r="P8"/>
      <c r="Q8"/>
      <c r="R8"/>
    </row>
    <row r="9" spans="2:19" x14ac:dyDescent="0.2">
      <c r="B9" s="205">
        <v>80059035</v>
      </c>
      <c r="C9" s="207">
        <v>44750</v>
      </c>
      <c r="D9" s="204" t="s">
        <v>32</v>
      </c>
      <c r="E9" s="401">
        <v>175</v>
      </c>
      <c r="F9" s="204" t="s">
        <v>378</v>
      </c>
      <c r="G9" s="204" t="s">
        <v>384</v>
      </c>
      <c r="K9" s="76" t="s">
        <v>28</v>
      </c>
      <c r="L9" s="76"/>
      <c r="M9" s="76">
        <v>200</v>
      </c>
      <c r="N9" s="76"/>
      <c r="O9" s="76">
        <v>200</v>
      </c>
      <c r="P9"/>
      <c r="Q9"/>
      <c r="R9"/>
    </row>
    <row r="10" spans="2:19" x14ac:dyDescent="0.2">
      <c r="B10" s="205">
        <v>80059035</v>
      </c>
      <c r="C10" s="207">
        <v>44750</v>
      </c>
      <c r="D10" s="204" t="s">
        <v>214</v>
      </c>
      <c r="E10" s="401">
        <v>200</v>
      </c>
      <c r="F10" s="204" t="s">
        <v>378</v>
      </c>
      <c r="G10" s="204" t="s">
        <v>383</v>
      </c>
      <c r="K10" s="76" t="s">
        <v>31</v>
      </c>
      <c r="L10" s="76">
        <v>870</v>
      </c>
      <c r="M10" s="76"/>
      <c r="N10" s="76"/>
      <c r="O10" s="76">
        <v>870</v>
      </c>
      <c r="P10"/>
      <c r="Q10"/>
      <c r="R10"/>
    </row>
    <row r="11" spans="2:19" x14ac:dyDescent="0.2">
      <c r="B11" s="205">
        <v>80059035</v>
      </c>
      <c r="C11" s="207">
        <v>44750</v>
      </c>
      <c r="D11" s="204" t="s">
        <v>42</v>
      </c>
      <c r="E11" s="401">
        <v>170</v>
      </c>
      <c r="F11" s="204" t="s">
        <v>378</v>
      </c>
      <c r="G11" s="204" t="s">
        <v>383</v>
      </c>
      <c r="H11" s="208"/>
      <c r="I11" s="208"/>
      <c r="J11" s="208"/>
      <c r="K11" s="76" t="s">
        <v>32</v>
      </c>
      <c r="L11" s="76">
        <v>1270</v>
      </c>
      <c r="M11" s="76"/>
      <c r="N11" s="76"/>
      <c r="O11" s="76">
        <v>1270</v>
      </c>
      <c r="P11"/>
      <c r="Q11"/>
      <c r="R11"/>
    </row>
    <row r="12" spans="2:19" x14ac:dyDescent="0.2">
      <c r="B12" s="205">
        <v>80059035</v>
      </c>
      <c r="C12" s="207">
        <v>44750</v>
      </c>
      <c r="D12" s="204" t="s">
        <v>42</v>
      </c>
      <c r="E12" s="401">
        <v>300</v>
      </c>
      <c r="F12" s="204" t="s">
        <v>378</v>
      </c>
      <c r="G12" s="204" t="s">
        <v>384</v>
      </c>
      <c r="K12" s="76" t="s">
        <v>33</v>
      </c>
      <c r="L12" s="76">
        <v>2050</v>
      </c>
      <c r="M12" s="76">
        <v>900</v>
      </c>
      <c r="N12" s="76"/>
      <c r="O12" s="76">
        <v>2950</v>
      </c>
      <c r="P12"/>
      <c r="Q12"/>
      <c r="R12"/>
    </row>
    <row r="13" spans="2:19" x14ac:dyDescent="0.2">
      <c r="B13" s="205">
        <v>80059035</v>
      </c>
      <c r="C13" s="207">
        <v>44750</v>
      </c>
      <c r="D13" s="204" t="s">
        <v>71</v>
      </c>
      <c r="E13" s="401">
        <v>60</v>
      </c>
      <c r="F13" s="204" t="s">
        <v>378</v>
      </c>
      <c r="G13" s="204" t="s">
        <v>384</v>
      </c>
      <c r="K13" s="76" t="s">
        <v>35</v>
      </c>
      <c r="L13" s="76"/>
      <c r="M13" s="76">
        <v>2040</v>
      </c>
      <c r="N13" s="76"/>
      <c r="O13" s="76">
        <v>2040</v>
      </c>
      <c r="P13"/>
      <c r="Q13"/>
      <c r="R13"/>
    </row>
    <row r="14" spans="2:19" x14ac:dyDescent="0.2">
      <c r="B14" s="205">
        <v>80059183</v>
      </c>
      <c r="C14" s="207">
        <v>44755</v>
      </c>
      <c r="D14" s="204" t="s">
        <v>29</v>
      </c>
      <c r="E14" s="401">
        <v>260</v>
      </c>
      <c r="F14" s="204" t="s">
        <v>379</v>
      </c>
      <c r="G14" s="204" t="s">
        <v>384</v>
      </c>
      <c r="K14" s="76" t="s">
        <v>149</v>
      </c>
      <c r="L14" s="76"/>
      <c r="M14" s="76">
        <v>720</v>
      </c>
      <c r="N14" s="76"/>
      <c r="O14" s="76">
        <v>720</v>
      </c>
      <c r="P14"/>
      <c r="Q14"/>
      <c r="R14"/>
    </row>
    <row r="15" spans="2:19" x14ac:dyDescent="0.2">
      <c r="B15" s="205">
        <v>80059183</v>
      </c>
      <c r="C15" s="207">
        <v>44755</v>
      </c>
      <c r="D15" s="204" t="s">
        <v>28</v>
      </c>
      <c r="E15" s="401">
        <v>200</v>
      </c>
      <c r="F15" s="204" t="s">
        <v>379</v>
      </c>
      <c r="G15" s="204" t="s">
        <v>383</v>
      </c>
      <c r="K15" s="76" t="s">
        <v>214</v>
      </c>
      <c r="L15" s="76"/>
      <c r="M15" s="76">
        <v>780</v>
      </c>
      <c r="N15" s="76">
        <v>150</v>
      </c>
      <c r="O15" s="76">
        <v>930</v>
      </c>
      <c r="P15"/>
      <c r="Q15"/>
      <c r="R15"/>
    </row>
    <row r="16" spans="2:19" x14ac:dyDescent="0.2">
      <c r="B16" s="205">
        <v>80059183</v>
      </c>
      <c r="C16" s="207">
        <v>44755</v>
      </c>
      <c r="D16" s="204" t="s">
        <v>33</v>
      </c>
      <c r="E16" s="401">
        <v>900</v>
      </c>
      <c r="F16" s="204" t="s">
        <v>379</v>
      </c>
      <c r="G16" s="204" t="s">
        <v>383</v>
      </c>
      <c r="K16" s="76" t="s">
        <v>166</v>
      </c>
      <c r="L16" s="76"/>
      <c r="M16" s="76">
        <v>360</v>
      </c>
      <c r="N16" s="76"/>
      <c r="O16" s="76">
        <v>360</v>
      </c>
      <c r="P16"/>
      <c r="Q16"/>
      <c r="R16"/>
    </row>
    <row r="17" spans="1:18" x14ac:dyDescent="0.2">
      <c r="B17" s="205">
        <v>80059183</v>
      </c>
      <c r="C17" s="207">
        <v>44755</v>
      </c>
      <c r="D17" s="204" t="s">
        <v>33</v>
      </c>
      <c r="E17" s="401">
        <v>2050</v>
      </c>
      <c r="F17" s="204" t="s">
        <v>379</v>
      </c>
      <c r="G17" s="204" t="s">
        <v>384</v>
      </c>
      <c r="K17" s="76" t="s">
        <v>37</v>
      </c>
      <c r="L17" s="76">
        <v>1600</v>
      </c>
      <c r="M17" s="76"/>
      <c r="N17" s="76"/>
      <c r="O17" s="76">
        <v>1600</v>
      </c>
      <c r="P17"/>
      <c r="Q17"/>
      <c r="R17"/>
    </row>
    <row r="18" spans="1:18" x14ac:dyDescent="0.2">
      <c r="B18" s="205">
        <v>80059183</v>
      </c>
      <c r="C18" s="207">
        <v>44755</v>
      </c>
      <c r="D18" s="204" t="s">
        <v>35</v>
      </c>
      <c r="E18" s="401">
        <v>820</v>
      </c>
      <c r="F18" s="204" t="s">
        <v>379</v>
      </c>
      <c r="G18" s="204" t="s">
        <v>383</v>
      </c>
      <c r="K18" s="76" t="s">
        <v>38</v>
      </c>
      <c r="L18" s="76">
        <v>120</v>
      </c>
      <c r="M18" s="76"/>
      <c r="N18" s="76"/>
      <c r="O18" s="76">
        <v>120</v>
      </c>
      <c r="P18"/>
      <c r="Q18"/>
      <c r="R18"/>
    </row>
    <row r="19" spans="1:18" x14ac:dyDescent="0.2">
      <c r="B19" s="205">
        <v>80059183</v>
      </c>
      <c r="C19" s="207">
        <v>44755</v>
      </c>
      <c r="D19" s="204" t="s">
        <v>214</v>
      </c>
      <c r="E19" s="401">
        <v>450</v>
      </c>
      <c r="F19" s="204" t="s">
        <v>379</v>
      </c>
      <c r="G19" s="204" t="s">
        <v>383</v>
      </c>
      <c r="K19" s="76" t="s">
        <v>39</v>
      </c>
      <c r="L19" s="76">
        <v>490</v>
      </c>
      <c r="M19" s="76"/>
      <c r="N19" s="76"/>
      <c r="O19" s="76">
        <v>490</v>
      </c>
      <c r="P19"/>
      <c r="Q19"/>
      <c r="R19"/>
    </row>
    <row r="20" spans="1:18" x14ac:dyDescent="0.2">
      <c r="B20" s="205">
        <v>80059183</v>
      </c>
      <c r="C20" s="207">
        <v>44755</v>
      </c>
      <c r="D20" s="204" t="s">
        <v>214</v>
      </c>
      <c r="E20" s="401">
        <v>150</v>
      </c>
      <c r="F20" s="204" t="s">
        <v>379</v>
      </c>
      <c r="G20" s="204" t="s">
        <v>342</v>
      </c>
      <c r="K20" s="76" t="s">
        <v>42</v>
      </c>
      <c r="L20" s="76">
        <v>390</v>
      </c>
      <c r="M20" s="76">
        <v>370</v>
      </c>
      <c r="N20" s="76"/>
      <c r="O20" s="76">
        <v>760</v>
      </c>
      <c r="P20"/>
      <c r="Q20"/>
      <c r="R20"/>
    </row>
    <row r="21" spans="1:18" x14ac:dyDescent="0.2">
      <c r="B21" s="205">
        <v>80059183</v>
      </c>
      <c r="C21" s="207">
        <v>44755</v>
      </c>
      <c r="D21" s="204" t="s">
        <v>166</v>
      </c>
      <c r="E21" s="401">
        <v>160</v>
      </c>
      <c r="F21" s="204" t="s">
        <v>379</v>
      </c>
      <c r="G21" s="204" t="s">
        <v>383</v>
      </c>
      <c r="K21" s="76" t="s">
        <v>210</v>
      </c>
      <c r="L21" s="76"/>
      <c r="M21" s="76">
        <v>200</v>
      </c>
      <c r="N21" s="76"/>
      <c r="O21" s="76">
        <v>200</v>
      </c>
      <c r="P21"/>
      <c r="Q21"/>
      <c r="R21"/>
    </row>
    <row r="22" spans="1:18" x14ac:dyDescent="0.2">
      <c r="B22" s="205">
        <v>80059183</v>
      </c>
      <c r="C22" s="207">
        <v>44755</v>
      </c>
      <c r="D22" s="204" t="s">
        <v>37</v>
      </c>
      <c r="E22" s="401">
        <v>260</v>
      </c>
      <c r="F22" s="204" t="s">
        <v>379</v>
      </c>
      <c r="G22" s="204" t="s">
        <v>384</v>
      </c>
      <c r="H22" s="208"/>
      <c r="I22" s="208"/>
      <c r="J22" s="208"/>
      <c r="K22" s="76" t="s">
        <v>44</v>
      </c>
      <c r="L22" s="76">
        <v>200</v>
      </c>
      <c r="M22" s="76"/>
      <c r="N22" s="76"/>
      <c r="O22" s="76">
        <v>200</v>
      </c>
      <c r="P22"/>
      <c r="Q22"/>
    </row>
    <row r="23" spans="1:18" x14ac:dyDescent="0.2">
      <c r="B23" s="205">
        <v>80059297</v>
      </c>
      <c r="C23" s="207">
        <v>44760</v>
      </c>
      <c r="D23" s="204" t="s">
        <v>31</v>
      </c>
      <c r="E23" s="401">
        <v>460</v>
      </c>
      <c r="F23" s="204" t="s">
        <v>380</v>
      </c>
      <c r="G23" s="204" t="s">
        <v>384</v>
      </c>
      <c r="K23" s="76" t="s">
        <v>382</v>
      </c>
      <c r="L23" s="76">
        <v>30</v>
      </c>
      <c r="M23" s="76"/>
      <c r="N23" s="76"/>
      <c r="O23" s="76">
        <v>30</v>
      </c>
      <c r="P23"/>
      <c r="Q23"/>
    </row>
    <row r="24" spans="1:18" x14ac:dyDescent="0.2">
      <c r="B24" s="205">
        <v>80059297</v>
      </c>
      <c r="C24" s="207">
        <v>44760</v>
      </c>
      <c r="D24" s="204" t="s">
        <v>32</v>
      </c>
      <c r="E24" s="401">
        <v>1095</v>
      </c>
      <c r="F24" s="204" t="s">
        <v>380</v>
      </c>
      <c r="G24" s="204" t="s">
        <v>384</v>
      </c>
      <c r="K24" s="76" t="s">
        <v>71</v>
      </c>
      <c r="L24" s="76">
        <v>120</v>
      </c>
      <c r="M24" s="76"/>
      <c r="N24" s="76"/>
      <c r="O24" s="76">
        <v>120</v>
      </c>
      <c r="P24"/>
      <c r="Q24"/>
    </row>
    <row r="25" spans="1:18" x14ac:dyDescent="0.2">
      <c r="B25" s="205">
        <v>80059297</v>
      </c>
      <c r="C25" s="207">
        <v>44760</v>
      </c>
      <c r="D25" s="204" t="s">
        <v>214</v>
      </c>
      <c r="E25" s="401">
        <v>130</v>
      </c>
      <c r="F25" s="204" t="s">
        <v>380</v>
      </c>
      <c r="G25" s="204" t="s">
        <v>383</v>
      </c>
      <c r="K25" s="76" t="s">
        <v>24</v>
      </c>
      <c r="L25" s="76">
        <v>7740</v>
      </c>
      <c r="M25" s="76">
        <v>5570</v>
      </c>
      <c r="N25" s="76">
        <v>150</v>
      </c>
      <c r="O25" s="76">
        <v>13460</v>
      </c>
    </row>
    <row r="26" spans="1:18" x14ac:dyDescent="0.2">
      <c r="B26" s="205">
        <v>80059297</v>
      </c>
      <c r="C26" s="207">
        <v>44760</v>
      </c>
      <c r="D26" s="204" t="s">
        <v>37</v>
      </c>
      <c r="E26" s="401">
        <v>1340</v>
      </c>
      <c r="F26" s="204" t="s">
        <v>380</v>
      </c>
      <c r="G26" s="204" t="s">
        <v>384</v>
      </c>
    </row>
    <row r="27" spans="1:18" x14ac:dyDescent="0.2">
      <c r="B27" s="205">
        <v>80059297</v>
      </c>
      <c r="C27" s="207">
        <v>44760</v>
      </c>
      <c r="D27" s="204" t="s">
        <v>38</v>
      </c>
      <c r="E27" s="401">
        <v>120</v>
      </c>
      <c r="F27" s="204" t="s">
        <v>380</v>
      </c>
      <c r="G27" s="204" t="s">
        <v>384</v>
      </c>
      <c r="L27" s="404"/>
      <c r="M27" s="404"/>
      <c r="N27" s="404"/>
    </row>
    <row r="28" spans="1:18" x14ac:dyDescent="0.2">
      <c r="B28" s="205">
        <v>80059297</v>
      </c>
      <c r="C28" s="207">
        <v>44760</v>
      </c>
      <c r="D28" s="341" t="s">
        <v>39</v>
      </c>
      <c r="E28" s="341">
        <v>490</v>
      </c>
      <c r="F28" s="204" t="s">
        <v>380</v>
      </c>
      <c r="G28" s="204" t="s">
        <v>384</v>
      </c>
    </row>
    <row r="29" spans="1:18" x14ac:dyDescent="0.2">
      <c r="B29" s="205">
        <v>80059297</v>
      </c>
      <c r="C29" s="207">
        <v>44760</v>
      </c>
      <c r="D29" s="341" t="s">
        <v>42</v>
      </c>
      <c r="E29" s="341">
        <v>200</v>
      </c>
      <c r="F29" s="204" t="s">
        <v>380</v>
      </c>
      <c r="G29" s="204" t="s">
        <v>383</v>
      </c>
    </row>
    <row r="30" spans="1:18" x14ac:dyDescent="0.2">
      <c r="B30" s="205">
        <v>80059297</v>
      </c>
      <c r="C30" s="207">
        <v>44760</v>
      </c>
      <c r="D30" s="341" t="s">
        <v>42</v>
      </c>
      <c r="E30" s="341">
        <v>90</v>
      </c>
      <c r="F30" s="204" t="s">
        <v>380</v>
      </c>
      <c r="G30" s="204" t="s">
        <v>384</v>
      </c>
    </row>
    <row r="31" spans="1:18" x14ac:dyDescent="0.2">
      <c r="B31" s="205">
        <v>80059297</v>
      </c>
      <c r="C31" s="207">
        <v>44760</v>
      </c>
      <c r="D31" s="341" t="s">
        <v>210</v>
      </c>
      <c r="E31" s="358">
        <v>200</v>
      </c>
      <c r="F31" s="204" t="s">
        <v>380</v>
      </c>
      <c r="G31" s="204" t="s">
        <v>383</v>
      </c>
    </row>
    <row r="32" spans="1:18" s="200" customFormat="1" x14ac:dyDescent="0.2">
      <c r="A32" s="199"/>
      <c r="B32" s="210">
        <v>80059297</v>
      </c>
      <c r="C32" s="211">
        <v>44760</v>
      </c>
      <c r="D32" s="302" t="s">
        <v>44</v>
      </c>
      <c r="E32" s="302">
        <v>200</v>
      </c>
      <c r="F32" s="210" t="s">
        <v>380</v>
      </c>
      <c r="G32" s="100" t="s">
        <v>384</v>
      </c>
      <c r="H32" s="199"/>
      <c r="I32" s="199"/>
      <c r="J32" s="199"/>
      <c r="K32" s="199"/>
    </row>
    <row r="33" spans="1:13" x14ac:dyDescent="0.2">
      <c r="B33" s="205">
        <v>80059297</v>
      </c>
      <c r="C33" s="207">
        <v>44760</v>
      </c>
      <c r="D33" s="302" t="s">
        <v>382</v>
      </c>
      <c r="E33" s="302">
        <v>30</v>
      </c>
      <c r="F33" s="355" t="s">
        <v>380</v>
      </c>
      <c r="G33" s="100" t="s">
        <v>384</v>
      </c>
      <c r="M33" s="309"/>
    </row>
    <row r="34" spans="1:13" s="200" customFormat="1" x14ac:dyDescent="0.2">
      <c r="A34" s="199"/>
      <c r="B34" s="205">
        <v>80059297</v>
      </c>
      <c r="C34" s="207">
        <v>44760</v>
      </c>
      <c r="D34" s="341" t="s">
        <v>71</v>
      </c>
      <c r="E34" s="341">
        <v>60</v>
      </c>
      <c r="F34" s="207" t="s">
        <v>380</v>
      </c>
      <c r="G34" s="100" t="s">
        <v>384</v>
      </c>
      <c r="H34" s="199"/>
      <c r="I34" s="199"/>
      <c r="J34" s="199"/>
      <c r="K34" s="199"/>
      <c r="M34" s="348"/>
    </row>
    <row r="35" spans="1:13" s="200" customFormat="1" x14ac:dyDescent="0.2">
      <c r="A35" s="199"/>
      <c r="B35" s="205"/>
      <c r="C35" s="207"/>
      <c r="D35" s="341"/>
      <c r="E35" s="341"/>
      <c r="F35" s="207"/>
      <c r="G35" s="100"/>
      <c r="H35" s="199"/>
      <c r="I35" s="199"/>
      <c r="J35" s="199"/>
      <c r="K35" s="199"/>
      <c r="M35" s="348"/>
    </row>
    <row r="36" spans="1:13" s="200" customFormat="1" x14ac:dyDescent="0.2">
      <c r="A36" s="199"/>
      <c r="B36" s="205"/>
      <c r="C36" s="207"/>
      <c r="D36" s="341"/>
      <c r="E36" s="341"/>
      <c r="F36" s="207"/>
      <c r="G36" s="100"/>
      <c r="H36" s="199"/>
      <c r="I36" s="199"/>
      <c r="J36" s="199"/>
      <c r="K36" s="199"/>
    </row>
    <row r="37" spans="1:13" s="200" customFormat="1" x14ac:dyDescent="0.2">
      <c r="A37" s="199"/>
      <c r="B37" s="205"/>
      <c r="C37" s="207"/>
      <c r="D37" s="341"/>
      <c r="E37" s="341"/>
      <c r="F37" s="207"/>
      <c r="G37" s="100"/>
      <c r="H37" s="199"/>
      <c r="I37" s="199"/>
      <c r="J37" s="199"/>
      <c r="K37" s="199"/>
    </row>
    <row r="38" spans="1:13" s="200" customFormat="1" x14ac:dyDescent="0.2">
      <c r="A38" s="199"/>
      <c r="B38" s="205"/>
      <c r="C38" s="207"/>
      <c r="D38" s="341"/>
      <c r="E38" s="341"/>
      <c r="F38" s="207"/>
      <c r="G38" s="100"/>
      <c r="H38" s="199"/>
      <c r="I38" s="199"/>
      <c r="J38" s="199"/>
      <c r="K38" s="199"/>
    </row>
    <row r="39" spans="1:13" s="200" customFormat="1" x14ac:dyDescent="0.2">
      <c r="A39" s="199"/>
      <c r="B39" s="205"/>
      <c r="C39" s="207"/>
      <c r="D39" s="205"/>
      <c r="E39" s="205"/>
      <c r="F39" s="341"/>
      <c r="G39" s="100"/>
      <c r="H39" s="199"/>
      <c r="I39" s="199"/>
      <c r="J39" s="199"/>
      <c r="K39" s="199"/>
      <c r="M39" s="348"/>
    </row>
    <row r="40" spans="1:13" s="200" customFormat="1" x14ac:dyDescent="0.2">
      <c r="A40" s="199"/>
      <c r="B40" s="205"/>
      <c r="C40" s="207"/>
      <c r="D40" s="205"/>
      <c r="E40" s="205"/>
      <c r="F40" s="341"/>
      <c r="G40" s="100"/>
      <c r="H40" s="199"/>
      <c r="I40" s="199"/>
      <c r="J40" s="199"/>
      <c r="K40" s="199"/>
    </row>
    <row r="41" spans="1:13" s="200" customFormat="1" x14ac:dyDescent="0.2">
      <c r="A41" s="199"/>
      <c r="B41" s="205"/>
      <c r="C41" s="207"/>
      <c r="D41" s="205"/>
      <c r="E41" s="205"/>
      <c r="F41" s="356"/>
      <c r="G41" s="100"/>
      <c r="H41" s="199"/>
      <c r="I41" s="199"/>
      <c r="J41" s="199"/>
      <c r="K41" s="199"/>
    </row>
    <row r="42" spans="1:13" s="200" customFormat="1" x14ac:dyDescent="0.2">
      <c r="A42" s="199"/>
      <c r="B42" s="205"/>
      <c r="C42" s="207"/>
      <c r="D42" s="205"/>
      <c r="E42" s="205"/>
      <c r="F42" s="205"/>
      <c r="G42" s="100"/>
      <c r="H42" s="199"/>
      <c r="I42" s="199"/>
      <c r="J42" s="199"/>
      <c r="K42" s="199"/>
    </row>
    <row r="43" spans="1:13" s="200" customFormat="1" x14ac:dyDescent="0.2">
      <c r="A43" s="199"/>
      <c r="B43" s="205"/>
      <c r="C43" s="207"/>
      <c r="D43" s="205"/>
      <c r="E43" s="205"/>
      <c r="F43" s="205"/>
      <c r="G43" s="100"/>
      <c r="H43" s="199"/>
      <c r="I43" s="199"/>
      <c r="J43" s="199"/>
      <c r="K43" s="199"/>
    </row>
    <row r="44" spans="1:13" s="200" customFormat="1" x14ac:dyDescent="0.2">
      <c r="A44" s="199"/>
      <c r="B44" s="205"/>
      <c r="C44" s="207"/>
      <c r="D44" s="205"/>
      <c r="E44" s="205"/>
      <c r="F44" s="205"/>
      <c r="G44" s="100"/>
      <c r="H44" s="199"/>
      <c r="I44" s="199"/>
      <c r="J44" s="199"/>
      <c r="K44" s="199"/>
    </row>
    <row r="45" spans="1:13" s="200" customFormat="1" x14ac:dyDescent="0.2">
      <c r="A45" s="199"/>
      <c r="C45" s="203"/>
      <c r="D45" s="205"/>
      <c r="E45" s="205"/>
      <c r="F45" s="205"/>
      <c r="G45" s="100"/>
      <c r="H45" s="199"/>
      <c r="I45" s="199"/>
      <c r="J45" s="199"/>
      <c r="K45" s="199"/>
    </row>
    <row r="46" spans="1:13" s="200" customFormat="1" x14ac:dyDescent="0.2">
      <c r="A46" s="199"/>
      <c r="C46" s="203"/>
      <c r="G46" s="199"/>
      <c r="H46" s="199"/>
      <c r="I46" s="199"/>
      <c r="J46" s="199"/>
      <c r="K46" s="199"/>
    </row>
    <row r="47" spans="1:13" s="200" customFormat="1" x14ac:dyDescent="0.2">
      <c r="A47" s="199"/>
      <c r="C47" s="203"/>
      <c r="G47" s="199"/>
      <c r="H47" s="199"/>
      <c r="I47" s="199"/>
      <c r="J47" s="199"/>
      <c r="K47" s="199"/>
    </row>
    <row r="48" spans="1:13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384</v>
      </c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383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376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1" t="s">
        <v>41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0" t="s">
        <v>70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42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210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43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201" t="s">
        <v>44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1" t="s">
        <v>382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B75" s="370" t="s">
        <v>71</v>
      </c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B76" s="200" t="s">
        <v>248</v>
      </c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  <row r="80" spans="1:11" s="200" customFormat="1" x14ac:dyDescent="0.2">
      <c r="A80" s="199"/>
      <c r="F80" s="201"/>
      <c r="G80" s="199"/>
      <c r="H80" s="199"/>
      <c r="I80" s="199"/>
      <c r="J80" s="199"/>
      <c r="K80" s="199"/>
    </row>
    <row r="81" spans="1:11" s="200" customFormat="1" x14ac:dyDescent="0.2">
      <c r="A81" s="199"/>
      <c r="F81" s="201"/>
      <c r="G81" s="199"/>
      <c r="H81" s="199"/>
      <c r="I81" s="199"/>
      <c r="J81" s="199"/>
      <c r="K81" s="199"/>
    </row>
  </sheetData>
  <autoFilter ref="B3:G30" xr:uid="{29EDD838-A273-4193-9D0D-FC761F0D8DB7}">
    <sortState xmlns:xlrd2="http://schemas.microsoft.com/office/spreadsheetml/2017/richdata2" ref="B4:G31">
      <sortCondition ref="B3:B30"/>
    </sortState>
  </autoFilter>
  <dataValidations count="7">
    <dataValidation type="list" allowBlank="1" showInputMessage="1" showErrorMessage="1" sqref="G4:G31" xr:uid="{192356FC-2A3D-4FCD-B008-EDC5B42F85BE}">
      <formula1>$C$49:$C$51</formula1>
    </dataValidation>
    <dataValidation type="list" allowBlank="1" showInputMessage="1" showErrorMessage="1" sqref="G32:G45" xr:uid="{86ADDA14-8C46-43C2-8457-4D099D0FC169}">
      <formula1>$C$49:$C$52</formula1>
    </dataValidation>
    <dataValidation type="list" allowBlank="1" showInputMessage="1" showErrorMessage="1" sqref="D41" xr:uid="{F3F9A005-40A0-4580-9E0E-1AF8D7CAA615}">
      <formula1>$B$47:$B$80</formula1>
    </dataValidation>
    <dataValidation type="list" allowBlank="1" showInputMessage="1" showErrorMessage="1" sqref="D50" xr:uid="{2E29A418-2F21-47F2-8BDD-237BBE190C6B}">
      <formula1>$B$49:$B$69</formula1>
    </dataValidation>
    <dataValidation type="list" allowBlank="1" showInputMessage="1" showErrorMessage="1" sqref="D46:D49 D4:D34" xr:uid="{8B1257C9-D654-44E8-941C-AABF4CBD8BA8}">
      <formula1>$B$49:$B$76</formula1>
    </dataValidation>
    <dataValidation type="list" allowBlank="1" showInputMessage="1" showErrorMessage="1" sqref="D35:D36" xr:uid="{E28D1CE5-51FA-45D5-8A16-14B092CF2E46}">
      <formula1>$B$47:$B$75</formula1>
    </dataValidation>
    <dataValidation type="list" allowBlank="1" showInputMessage="1" showErrorMessage="1" sqref="D37:D40 D42:D45" xr:uid="{1E714001-33C6-4FB4-9951-3483C3FF2AC8}">
      <formula1>$B$47:$B$74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F375B-B096-48B1-938D-ADC70E5F9426}">
  <sheetPr filterMode="1">
    <tabColor rgb="FFFFC000"/>
    <pageSetUpPr fitToPage="1"/>
  </sheetPr>
  <dimension ref="A1:P114"/>
  <sheetViews>
    <sheetView showGridLines="0" topLeftCell="A93" zoomScale="85" zoomScaleNormal="85" workbookViewId="0">
      <selection activeCell="A109" sqref="A109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8" width="14.85546875" style="199" customWidth="1"/>
    <col min="9" max="9" width="17.85546875" style="199" customWidth="1"/>
    <col min="10" max="10" width="24" style="199" customWidth="1"/>
    <col min="11" max="11" width="15.85546875" style="261" customWidth="1"/>
    <col min="12" max="12" width="16.85546875" style="199" customWidth="1"/>
    <col min="13" max="13" width="22.42578125" style="199" customWidth="1"/>
    <col min="14" max="14" width="20" style="199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387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388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294" t="s">
        <v>29</v>
      </c>
      <c r="B8" s="205">
        <v>1</v>
      </c>
      <c r="C8" s="205" t="s">
        <v>46</v>
      </c>
      <c r="D8" s="256">
        <f t="shared" ref="D8:D35" si="0">VLOOKUP(C8,$A$85:$B$116,2,FALSE)</f>
        <v>2.76</v>
      </c>
      <c r="E8" s="205">
        <f>IFERROR(VLOOKUP($A8,'Control-UTE Agost 2022'!$K$8:$N$25,2,FALSE),0)</f>
        <v>600</v>
      </c>
      <c r="F8" s="205">
        <f>IFERROR(VLOOKUP($A8,'Control-UTE Agost 2022'!$K$8:$N$25,3,FALSE),0)</f>
        <v>0</v>
      </c>
      <c r="G8" s="205">
        <f>IFERROR(VLOOKUP($A8,'Control-UTE Agost 2022'!$K$8:$N$25,4,FALSE),0)</f>
        <v>0</v>
      </c>
      <c r="H8" s="205">
        <f>E8+F8+G8</f>
        <v>600</v>
      </c>
      <c r="I8" s="205" t="s">
        <v>12</v>
      </c>
      <c r="J8" s="346">
        <f>D8*H8</f>
        <v>1655.9999999999998</v>
      </c>
      <c r="K8" s="377">
        <f>J8+F8</f>
        <v>1655.9999999999998</v>
      </c>
      <c r="M8" s="290"/>
      <c r="O8" s="237" t="s">
        <v>224</v>
      </c>
      <c r="P8" s="237">
        <f>H8</f>
        <v>600</v>
      </c>
    </row>
    <row r="9" spans="1:16" s="200" customFormat="1" ht="24.95" hidden="1" customHeight="1" x14ac:dyDescent="0.2">
      <c r="A9" s="294" t="s">
        <v>30</v>
      </c>
      <c r="B9" s="205">
        <v>2</v>
      </c>
      <c r="C9" s="205" t="s">
        <v>47</v>
      </c>
      <c r="D9" s="256">
        <f t="shared" si="0"/>
        <v>2</v>
      </c>
      <c r="E9" s="205">
        <f>IFERROR(VLOOKUP($A9,'Control-UTE Agost 2022'!$K$8:$N$25,2,FALSE),0)</f>
        <v>0</v>
      </c>
      <c r="F9" s="205">
        <f>IFERROR(VLOOKUP($A9,'Control-UTE Agost 2022'!$K$8:$N$25,3,FALSE),0)</f>
        <v>0</v>
      </c>
      <c r="G9" s="205">
        <f>IFERROR(VLOOKUP($A9,'Control-UTE Agost 2022'!$K$8:$N$25,4,FALSE),0)</f>
        <v>0</v>
      </c>
      <c r="H9" s="205">
        <f t="shared" ref="H9:H34" si="1">E9+F9+G9</f>
        <v>0</v>
      </c>
      <c r="I9" s="205" t="s">
        <v>12</v>
      </c>
      <c r="J9" s="346">
        <f t="shared" ref="J9:J34" si="2">D9*H9</f>
        <v>0</v>
      </c>
      <c r="K9" s="333"/>
      <c r="O9" s="301" t="s">
        <v>286</v>
      </c>
      <c r="P9" s="237">
        <f t="shared" ref="P9:P34" si="3">H9</f>
        <v>0</v>
      </c>
    </row>
    <row r="10" spans="1:16" s="200" customFormat="1" ht="24.95" customHeight="1" x14ac:dyDescent="0.2">
      <c r="A10" s="294" t="s">
        <v>28</v>
      </c>
      <c r="B10" s="205">
        <v>3</v>
      </c>
      <c r="C10" s="205" t="s">
        <v>49</v>
      </c>
      <c r="D10" s="256">
        <f t="shared" si="0"/>
        <v>3.23</v>
      </c>
      <c r="E10" s="205">
        <f>IFERROR(VLOOKUP($A10,'Control-UTE Agost 2022'!$K$8:$N$25,2,FALSE),0)</f>
        <v>0</v>
      </c>
      <c r="F10" s="205">
        <f>IFERROR(VLOOKUP($A10,'Control-UTE Agost 2022'!$K$8:$N$25,3,FALSE),0)</f>
        <v>300</v>
      </c>
      <c r="G10" s="205">
        <f>IFERROR(VLOOKUP($A10,'Control-UTE Agost 2022'!$K$8:$N$25,4,FALSE),0)</f>
        <v>0</v>
      </c>
      <c r="H10" s="205">
        <f t="shared" si="1"/>
        <v>300</v>
      </c>
      <c r="I10" s="205" t="s">
        <v>12</v>
      </c>
      <c r="J10" s="346">
        <f t="shared" si="2"/>
        <v>969</v>
      </c>
      <c r="K10" s="377"/>
      <c r="N10" s="199"/>
      <c r="O10" s="237" t="s">
        <v>225</v>
      </c>
      <c r="P10" s="237">
        <f>H10</f>
        <v>300</v>
      </c>
    </row>
    <row r="11" spans="1:16" s="200" customFormat="1" ht="24.95" customHeight="1" x14ac:dyDescent="0.2">
      <c r="A11" s="294" t="s">
        <v>31</v>
      </c>
      <c r="B11" s="205">
        <v>4</v>
      </c>
      <c r="C11" s="205" t="s">
        <v>48</v>
      </c>
      <c r="D11" s="256">
        <f t="shared" si="0"/>
        <v>1.84</v>
      </c>
      <c r="E11" s="205">
        <f>IFERROR(VLOOKUP($A11,'Control-UTE Agost 2022'!$K$8:$N$25,2,FALSE),0)</f>
        <v>920</v>
      </c>
      <c r="F11" s="205">
        <f>IFERROR(VLOOKUP($A11,'Control-UTE Agost 2022'!$K$8:$N$25,3,FALSE),0)</f>
        <v>0</v>
      </c>
      <c r="G11" s="205">
        <f>IFERROR(VLOOKUP($A11,'Control-UTE Agost 2022'!$K$8:$N$25,4,FALSE),0)</f>
        <v>0</v>
      </c>
      <c r="H11" s="205">
        <f t="shared" si="1"/>
        <v>920</v>
      </c>
      <c r="I11" s="205" t="s">
        <v>12</v>
      </c>
      <c r="J11" s="346">
        <f t="shared" si="2"/>
        <v>1692.8000000000002</v>
      </c>
      <c r="K11" s="377"/>
      <c r="N11" s="199"/>
      <c r="O11" s="237" t="s">
        <v>226</v>
      </c>
      <c r="P11" s="237">
        <f t="shared" si="3"/>
        <v>920</v>
      </c>
    </row>
    <row r="12" spans="1:16" s="200" customFormat="1" ht="24.95" customHeight="1" x14ac:dyDescent="0.2">
      <c r="A12" s="294" t="s">
        <v>32</v>
      </c>
      <c r="B12" s="205">
        <v>5</v>
      </c>
      <c r="C12" s="205" t="s">
        <v>50</v>
      </c>
      <c r="D12" s="256">
        <f t="shared" si="0"/>
        <v>3.18</v>
      </c>
      <c r="E12" s="205">
        <f>IFERROR(VLOOKUP($A12,'Control-UTE Agost 2022'!$K$8:$N$25,2,FALSE),0)</f>
        <v>1340</v>
      </c>
      <c r="F12" s="205">
        <f>IFERROR(VLOOKUP($A12,'Control-UTE Agost 2022'!$K$8:$N$25,3,FALSE),0)</f>
        <v>0</v>
      </c>
      <c r="G12" s="205">
        <f>IFERROR(VLOOKUP($A12,'Control-UTE Agost 2022'!$K$8:$N$25,4,FALSE),0)</f>
        <v>0</v>
      </c>
      <c r="H12" s="205">
        <f t="shared" si="1"/>
        <v>1340</v>
      </c>
      <c r="I12" s="205" t="s">
        <v>12</v>
      </c>
      <c r="J12" s="346">
        <f t="shared" si="2"/>
        <v>4261.2</v>
      </c>
      <c r="K12" s="377"/>
      <c r="N12" s="199"/>
      <c r="O12" s="237" t="s">
        <v>227</v>
      </c>
      <c r="P12" s="237">
        <f t="shared" si="3"/>
        <v>1340</v>
      </c>
    </row>
    <row r="13" spans="1:16" s="200" customFormat="1" ht="24.95" customHeight="1" x14ac:dyDescent="0.2">
      <c r="A13" s="294" t="s">
        <v>33</v>
      </c>
      <c r="B13" s="205">
        <v>6</v>
      </c>
      <c r="C13" s="205" t="s">
        <v>51</v>
      </c>
      <c r="D13" s="256">
        <f t="shared" si="0"/>
        <v>2.38</v>
      </c>
      <c r="E13" s="205">
        <f>IFERROR(VLOOKUP($A13,'Control-UTE Agost 2022'!$K$8:$N$25,2,FALSE),0)</f>
        <v>1810</v>
      </c>
      <c r="F13" s="205">
        <f>IFERROR(VLOOKUP($A13,'Control-UTE Agost 2022'!$K$8:$N$25,3,FALSE),0)</f>
        <v>900</v>
      </c>
      <c r="G13" s="205">
        <f>IFERROR(VLOOKUP($A13,'Control-UTE Agost 2022'!$K$8:$N$25,4,FALSE),0)</f>
        <v>0</v>
      </c>
      <c r="H13" s="205">
        <f t="shared" si="1"/>
        <v>2710</v>
      </c>
      <c r="I13" s="205" t="s">
        <v>12</v>
      </c>
      <c r="J13" s="346">
        <f t="shared" si="2"/>
        <v>6449.7999999999993</v>
      </c>
      <c r="K13" s="377"/>
      <c r="N13" s="199"/>
      <c r="O13" s="237" t="s">
        <v>228</v>
      </c>
      <c r="P13" s="237">
        <f t="shared" si="3"/>
        <v>2710</v>
      </c>
    </row>
    <row r="14" spans="1:16" s="200" customFormat="1" ht="24.95" hidden="1" customHeight="1" x14ac:dyDescent="0.2">
      <c r="A14" s="294" t="s">
        <v>34</v>
      </c>
      <c r="B14" s="205">
        <v>7</v>
      </c>
      <c r="C14" s="205" t="s">
        <v>52</v>
      </c>
      <c r="D14" s="256">
        <f t="shared" si="0"/>
        <v>5.45</v>
      </c>
      <c r="E14" s="205">
        <f>IFERROR(VLOOKUP($A14,'Control-UTE Agost 2022'!$K$8:$N$25,2,FALSE),0)</f>
        <v>0</v>
      </c>
      <c r="F14" s="205">
        <f>IFERROR(VLOOKUP($A14,'Control-UTE Agost 2022'!$K$8:$N$25,3,FALSE),0)</f>
        <v>0</v>
      </c>
      <c r="G14" s="205">
        <f>IFERROR(VLOOKUP($A14,'Control-UTE Agost 2022'!$K$8:$N$25,4,FALSE),0)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N14" s="199"/>
      <c r="O14" s="237" t="s">
        <v>285</v>
      </c>
      <c r="P14" s="237">
        <f t="shared" si="3"/>
        <v>0</v>
      </c>
    </row>
    <row r="15" spans="1:16" s="200" customFormat="1" ht="24.95" customHeight="1" x14ac:dyDescent="0.2">
      <c r="A15" s="294" t="s">
        <v>35</v>
      </c>
      <c r="B15" s="205">
        <v>8</v>
      </c>
      <c r="C15" s="205" t="s">
        <v>53</v>
      </c>
      <c r="D15" s="256">
        <f t="shared" si="0"/>
        <v>5.98</v>
      </c>
      <c r="E15" s="205">
        <f>IFERROR(VLOOKUP($A15,'Control-UTE Agost 2022'!$K$8:$N$25,2,FALSE),0)</f>
        <v>0</v>
      </c>
      <c r="F15" s="205">
        <f>IFERROR(VLOOKUP($A15,'Control-UTE Agost 2022'!$K$8:$N$25,3,FALSE),0)</f>
        <v>2290</v>
      </c>
      <c r="G15" s="205">
        <f>IFERROR(VLOOKUP($A15,'Control-UTE Agost 2022'!$K$8:$N$25,4,FALSE),0)</f>
        <v>0</v>
      </c>
      <c r="H15" s="205">
        <f t="shared" si="1"/>
        <v>2290</v>
      </c>
      <c r="I15" s="347" t="s">
        <v>12</v>
      </c>
      <c r="J15" s="346">
        <f t="shared" si="2"/>
        <v>13694.2</v>
      </c>
      <c r="K15" s="377"/>
      <c r="N15" s="199"/>
      <c r="O15" s="237" t="s">
        <v>229</v>
      </c>
      <c r="P15" s="237">
        <f t="shared" si="3"/>
        <v>2290</v>
      </c>
    </row>
    <row r="16" spans="1:16" s="200" customFormat="1" ht="24.95" customHeight="1" x14ac:dyDescent="0.2">
      <c r="A16" s="294" t="s">
        <v>149</v>
      </c>
      <c r="B16" s="205">
        <v>9</v>
      </c>
      <c r="C16" s="205" t="s">
        <v>152</v>
      </c>
      <c r="D16" s="256">
        <f t="shared" si="0"/>
        <v>5.53</v>
      </c>
      <c r="E16" s="205">
        <f>IFERROR(VLOOKUP($A16,'Control-UTE Agost 2022'!$K$8:$N$25,2,FALSE),0)</f>
        <v>0</v>
      </c>
      <c r="F16" s="205">
        <f>IFERROR(VLOOKUP($A16,'Control-UTE Agost 2022'!$K$8:$N$25,3,FALSE),0)</f>
        <v>720</v>
      </c>
      <c r="G16" s="205">
        <f>IFERROR(VLOOKUP($A16,'Control-UTE Agost 2022'!$K$8:$N$25,4,FALSE),0)</f>
        <v>0</v>
      </c>
      <c r="H16" s="205">
        <f t="shared" si="1"/>
        <v>720</v>
      </c>
      <c r="I16" s="347" t="s">
        <v>12</v>
      </c>
      <c r="J16" s="346">
        <f t="shared" si="2"/>
        <v>3981.6000000000004</v>
      </c>
      <c r="K16" s="377"/>
      <c r="O16" s="199" t="s">
        <v>234</v>
      </c>
      <c r="P16" s="237">
        <f t="shared" si="3"/>
        <v>720</v>
      </c>
    </row>
    <row r="17" spans="1:16" s="200" customFormat="1" ht="24.95" customHeight="1" x14ac:dyDescent="0.2">
      <c r="A17" s="294" t="s">
        <v>214</v>
      </c>
      <c r="B17" s="205">
        <v>10</v>
      </c>
      <c r="C17" s="205" t="s">
        <v>217</v>
      </c>
      <c r="D17" s="256">
        <f t="shared" si="0"/>
        <v>4.8899999999999997</v>
      </c>
      <c r="E17" s="205">
        <f>IFERROR(VLOOKUP($A17,'Control-UTE Agost 2022'!$K$8:$N$25,2,FALSE),0)</f>
        <v>0</v>
      </c>
      <c r="F17" s="205">
        <f>IFERROR(VLOOKUP($A17,'Control-UTE Agost 2022'!$K$8:$N$25,3,FALSE),0)</f>
        <v>800</v>
      </c>
      <c r="G17" s="205">
        <f>IFERROR(VLOOKUP($A17,'Control-UTE Agost 2022'!$K$8:$N$25,4,FALSE),0)</f>
        <v>150</v>
      </c>
      <c r="H17" s="205">
        <f t="shared" si="1"/>
        <v>950</v>
      </c>
      <c r="I17" s="347" t="s">
        <v>12</v>
      </c>
      <c r="J17" s="346">
        <f t="shared" si="2"/>
        <v>4645.5</v>
      </c>
      <c r="K17" s="377"/>
      <c r="O17" s="199" t="s">
        <v>269</v>
      </c>
      <c r="P17" s="237">
        <f t="shared" si="3"/>
        <v>950</v>
      </c>
    </row>
    <row r="18" spans="1:16" s="200" customFormat="1" ht="24.95" hidden="1" customHeight="1" x14ac:dyDescent="0.2">
      <c r="A18" s="294" t="s">
        <v>70</v>
      </c>
      <c r="B18" s="205">
        <v>11</v>
      </c>
      <c r="C18" s="205" t="s">
        <v>73</v>
      </c>
      <c r="D18" s="256">
        <f t="shared" si="0"/>
        <v>2.2000000000000002</v>
      </c>
      <c r="E18" s="205">
        <f>IFERROR(VLOOKUP($A18,'Control-UTE Agost 2022'!$K$8:$N$25,2,FALSE),0)</f>
        <v>0</v>
      </c>
      <c r="F18" s="205">
        <f>IFERROR(VLOOKUP($A18,'Control-UTE Agost 2022'!$K$8:$N$25,3,FALSE),0)</f>
        <v>0</v>
      </c>
      <c r="G18" s="205">
        <f>IFERROR(VLOOKUP($A18,'Control-UTE Agost 2022'!$K$8:$N$25,4,FALSE),0)</f>
        <v>0</v>
      </c>
      <c r="H18" s="205">
        <f t="shared" si="1"/>
        <v>0</v>
      </c>
      <c r="I18" s="347" t="s">
        <v>12</v>
      </c>
      <c r="J18" s="346">
        <f t="shared" si="2"/>
        <v>0</v>
      </c>
      <c r="K18" s="333"/>
      <c r="N18" s="199"/>
      <c r="O18" s="237" t="s">
        <v>246</v>
      </c>
      <c r="P18" s="237">
        <f t="shared" si="3"/>
        <v>0</v>
      </c>
    </row>
    <row r="19" spans="1:16" s="200" customFormat="1" ht="24.95" hidden="1" customHeight="1" x14ac:dyDescent="0.2">
      <c r="A19" s="294" t="s">
        <v>36</v>
      </c>
      <c r="B19" s="205">
        <v>12</v>
      </c>
      <c r="C19" s="205" t="s">
        <v>54</v>
      </c>
      <c r="D19" s="256">
        <f t="shared" si="0"/>
        <v>4.7</v>
      </c>
      <c r="E19" s="205">
        <f>IFERROR(VLOOKUP($A19,'Control-UTE Agost 2022'!$K$8:$N$25,2,FALSE),0)</f>
        <v>0</v>
      </c>
      <c r="F19" s="205">
        <f>IFERROR(VLOOKUP($A19,'Control-UTE Agost 2022'!$K$8:$N$25,3,FALSE),0)</f>
        <v>0</v>
      </c>
      <c r="G19" s="205">
        <f>IFERROR(VLOOKUP($A19,'Control-UTE Agost 2022'!$K$8:$N$25,4,FALSE),0)</f>
        <v>0</v>
      </c>
      <c r="H19" s="205">
        <f t="shared" si="1"/>
        <v>0</v>
      </c>
      <c r="I19" s="347" t="s">
        <v>12</v>
      </c>
      <c r="J19" s="346">
        <f t="shared" si="2"/>
        <v>0</v>
      </c>
      <c r="K19" s="333"/>
      <c r="N19" s="199"/>
      <c r="O19" s="237" t="s">
        <v>284</v>
      </c>
      <c r="P19" s="237">
        <f t="shared" si="3"/>
        <v>0</v>
      </c>
    </row>
    <row r="20" spans="1:16" s="200" customFormat="1" ht="24.95" hidden="1" customHeight="1" x14ac:dyDescent="0.2">
      <c r="A20" s="294" t="s">
        <v>90</v>
      </c>
      <c r="B20" s="205">
        <v>13</v>
      </c>
      <c r="C20" s="205" t="s">
        <v>101</v>
      </c>
      <c r="D20" s="256">
        <f t="shared" si="0"/>
        <v>4.4000000000000004</v>
      </c>
      <c r="E20" s="205">
        <f>IFERROR(VLOOKUP($A20,'Control-UTE Agost 2022'!$K$8:$N$25,2,FALSE),0)</f>
        <v>0</v>
      </c>
      <c r="F20" s="205">
        <f>IFERROR(VLOOKUP($A20,'Control-UTE Agost 2022'!$K$8:$N$25,3,FALSE),0)</f>
        <v>0</v>
      </c>
      <c r="G20" s="205">
        <f>IFERROR(VLOOKUP($A20,'Control-UTE Agost 2022'!$K$8:$N$25,4,FALSE),0)</f>
        <v>0</v>
      </c>
      <c r="H20" s="205">
        <f t="shared" si="1"/>
        <v>0</v>
      </c>
      <c r="I20" s="347" t="s">
        <v>12</v>
      </c>
      <c r="J20" s="346">
        <f t="shared" si="2"/>
        <v>0</v>
      </c>
      <c r="K20" s="333"/>
      <c r="O20" s="237" t="s">
        <v>283</v>
      </c>
      <c r="P20" s="237">
        <f t="shared" si="3"/>
        <v>0</v>
      </c>
    </row>
    <row r="21" spans="1:16" s="200" customFormat="1" ht="24.95" customHeight="1" x14ac:dyDescent="0.2">
      <c r="A21" s="294" t="s">
        <v>166</v>
      </c>
      <c r="B21" s="205">
        <v>11</v>
      </c>
      <c r="C21" s="205" t="s">
        <v>167</v>
      </c>
      <c r="D21" s="256">
        <f t="shared" si="0"/>
        <v>6.26</v>
      </c>
      <c r="E21" s="205">
        <f>IFERROR(VLOOKUP($A21,'Control-UTE Agost 2022'!$K$8:$N$25,2,FALSE),0)</f>
        <v>0</v>
      </c>
      <c r="F21" s="205">
        <f>IFERROR(VLOOKUP($A21,'Control-UTE Agost 2022'!$K$8:$N$25,3,FALSE),0)</f>
        <v>360</v>
      </c>
      <c r="G21" s="205">
        <f>IFERROR(VLOOKUP($A21,'Control-UTE Agost 2022'!$K$8:$N$25,4,FALSE),0)</f>
        <v>0</v>
      </c>
      <c r="H21" s="205">
        <f t="shared" si="1"/>
        <v>360</v>
      </c>
      <c r="I21" s="347" t="s">
        <v>12</v>
      </c>
      <c r="J21" s="346">
        <f t="shared" si="2"/>
        <v>2253.6</v>
      </c>
      <c r="K21" s="377"/>
      <c r="O21" s="199" t="s">
        <v>235</v>
      </c>
      <c r="P21" s="237">
        <f t="shared" si="3"/>
        <v>360</v>
      </c>
    </row>
    <row r="22" spans="1:16" s="200" customFormat="1" ht="24.95" customHeight="1" x14ac:dyDescent="0.2">
      <c r="A22" s="294" t="s">
        <v>37</v>
      </c>
      <c r="B22" s="205">
        <v>12</v>
      </c>
      <c r="C22" s="205" t="s">
        <v>55</v>
      </c>
      <c r="D22" s="256">
        <f t="shared" si="0"/>
        <v>2.15</v>
      </c>
      <c r="E22" s="205">
        <f>IFERROR(VLOOKUP($A22,'Control-UTE Agost 2022'!$K$8:$N$25,2,FALSE),0)</f>
        <v>1925</v>
      </c>
      <c r="F22" s="205">
        <f>IFERROR(VLOOKUP($A22,'Control-UTE Agost 2022'!$K$8:$N$25,3,FALSE),0)</f>
        <v>0</v>
      </c>
      <c r="G22" s="205">
        <f>IFERROR(VLOOKUP($A22,'Control-UTE Agost 2022'!$K$8:$N$25,4,FALSE),0)</f>
        <v>0</v>
      </c>
      <c r="H22" s="205">
        <f t="shared" si="1"/>
        <v>1925</v>
      </c>
      <c r="I22" s="347" t="s">
        <v>12</v>
      </c>
      <c r="J22" s="346">
        <f t="shared" si="2"/>
        <v>4138.75</v>
      </c>
      <c r="K22" s="377"/>
      <c r="N22" s="199"/>
      <c r="O22" s="237" t="s">
        <v>230</v>
      </c>
      <c r="P22" s="237">
        <f t="shared" si="3"/>
        <v>1925</v>
      </c>
    </row>
    <row r="23" spans="1:16" s="200" customFormat="1" ht="24.95" customHeight="1" x14ac:dyDescent="0.2">
      <c r="A23" s="294" t="s">
        <v>38</v>
      </c>
      <c r="B23" s="205">
        <v>13</v>
      </c>
      <c r="C23" s="205" t="s">
        <v>56</v>
      </c>
      <c r="D23" s="256">
        <f t="shared" si="0"/>
        <v>2.41</v>
      </c>
      <c r="E23" s="205">
        <f>IFERROR(VLOOKUP($A23,'Control-UTE Agost 2022'!$K$8:$N$25,2,FALSE),0)</f>
        <v>120</v>
      </c>
      <c r="F23" s="205">
        <f>IFERROR(VLOOKUP($A23,'Control-UTE Agost 2022'!$K$8:$N$25,3,FALSE),0)</f>
        <v>0</v>
      </c>
      <c r="G23" s="205">
        <f>IFERROR(VLOOKUP($A23,'Control-UTE Agost 2022'!$K$8:$N$25,4,FALSE),0)</f>
        <v>0</v>
      </c>
      <c r="H23" s="205">
        <f t="shared" si="1"/>
        <v>120</v>
      </c>
      <c r="I23" s="347" t="s">
        <v>12</v>
      </c>
      <c r="J23" s="346">
        <f t="shared" si="2"/>
        <v>289.20000000000005</v>
      </c>
      <c r="K23" s="377"/>
      <c r="N23" s="199"/>
      <c r="O23" s="237" t="s">
        <v>231</v>
      </c>
      <c r="P23" s="237">
        <f t="shared" si="3"/>
        <v>120</v>
      </c>
    </row>
    <row r="24" spans="1:16" s="200" customFormat="1" ht="24.95" customHeight="1" x14ac:dyDescent="0.2">
      <c r="A24" s="294" t="s">
        <v>39</v>
      </c>
      <c r="B24" s="205">
        <v>14</v>
      </c>
      <c r="C24" s="205" t="s">
        <v>57</v>
      </c>
      <c r="D24" s="256">
        <f t="shared" si="0"/>
        <v>2.83</v>
      </c>
      <c r="E24" s="205">
        <f>IFERROR(VLOOKUP($A24,'Control-UTE Agost 2022'!$K$8:$N$25,2,FALSE),0)</f>
        <v>510</v>
      </c>
      <c r="F24" s="205">
        <f>IFERROR(VLOOKUP($A24,'Control-UTE Agost 2022'!$K$8:$N$25,3,FALSE),0)</f>
        <v>0</v>
      </c>
      <c r="G24" s="205">
        <f>IFERROR(VLOOKUP($A24,'Control-UTE Agost 2022'!$K$8:$N$25,4,FALSE),0)</f>
        <v>0</v>
      </c>
      <c r="H24" s="205">
        <f t="shared" si="1"/>
        <v>510</v>
      </c>
      <c r="I24" s="347" t="s">
        <v>12</v>
      </c>
      <c r="J24" s="346">
        <f t="shared" si="2"/>
        <v>1443.3</v>
      </c>
      <c r="K24" s="377"/>
      <c r="M24" s="333"/>
      <c r="N24" s="199"/>
      <c r="O24" s="237" t="s">
        <v>232</v>
      </c>
      <c r="P24" s="237">
        <f t="shared" si="3"/>
        <v>510</v>
      </c>
    </row>
    <row r="25" spans="1:16" s="200" customFormat="1" ht="24.95" customHeight="1" x14ac:dyDescent="0.2">
      <c r="A25" s="294" t="s">
        <v>389</v>
      </c>
      <c r="B25" s="205">
        <v>15</v>
      </c>
      <c r="C25" s="205" t="s">
        <v>390</v>
      </c>
      <c r="D25" s="256">
        <f t="shared" si="0"/>
        <v>2.95</v>
      </c>
      <c r="E25" s="205">
        <f>IFERROR(VLOOKUP($A25,'Control-UTE Agost 2022'!$K$8:$N$25,2,FALSE),0)</f>
        <v>0</v>
      </c>
      <c r="F25" s="205">
        <f>IFERROR(VLOOKUP($A25,'Control-UTE Agost 2022'!$K$8:$N$25,3,FALSE),0)</f>
        <v>2590</v>
      </c>
      <c r="G25" s="205">
        <f>IFERROR(VLOOKUP($A25,'Control-UTE Agost 2022'!$K$8:$N$25,4,FALSE),0)</f>
        <v>0</v>
      </c>
      <c r="H25" s="205">
        <f t="shared" si="1"/>
        <v>2590</v>
      </c>
      <c r="I25" s="347" t="s">
        <v>12</v>
      </c>
      <c r="J25" s="346">
        <f t="shared" si="2"/>
        <v>7640.5000000000009</v>
      </c>
      <c r="K25" s="333"/>
      <c r="N25" s="199"/>
      <c r="O25" s="301" t="s">
        <v>399</v>
      </c>
      <c r="P25" s="237">
        <f t="shared" si="3"/>
        <v>2590</v>
      </c>
    </row>
    <row r="26" spans="1:16" s="200" customFormat="1" ht="24.95" hidden="1" customHeight="1" x14ac:dyDescent="0.2">
      <c r="A26" s="294" t="s">
        <v>40</v>
      </c>
      <c r="B26" s="205">
        <v>19</v>
      </c>
      <c r="C26" s="205" t="s">
        <v>58</v>
      </c>
      <c r="D26" s="256">
        <f t="shared" si="0"/>
        <v>3.46</v>
      </c>
      <c r="E26" s="205">
        <f>IFERROR(VLOOKUP($A26,'Control-UTE Agost 2022'!$K$8:$N$25,2,FALSE),0)</f>
        <v>0</v>
      </c>
      <c r="F26" s="205">
        <f>IFERROR(VLOOKUP($A26,'Control-UTE Agost 2022'!$K$8:$N$25,3,FALSE),0)</f>
        <v>0</v>
      </c>
      <c r="G26" s="205">
        <f>IFERROR(VLOOKUP($A26,'Control-UTE Agost 2022'!$K$8:$N$25,4,FALSE),0)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N26" s="199"/>
      <c r="O26" s="237" t="s">
        <v>282</v>
      </c>
      <c r="P26" s="237">
        <f t="shared" si="3"/>
        <v>0</v>
      </c>
    </row>
    <row r="27" spans="1:16" s="200" customFormat="1" ht="24.95" hidden="1" customHeight="1" x14ac:dyDescent="0.2">
      <c r="A27" s="294" t="s">
        <v>41</v>
      </c>
      <c r="B27" s="205">
        <v>21</v>
      </c>
      <c r="C27" s="205" t="s">
        <v>59</v>
      </c>
      <c r="D27" s="256">
        <f t="shared" si="0"/>
        <v>2.15</v>
      </c>
      <c r="E27" s="205">
        <f>IFERROR(VLOOKUP($A27,'Control-UTE Agost 2022'!$K$8:$N$25,2,FALSE),0)</f>
        <v>0</v>
      </c>
      <c r="F27" s="205">
        <f>IFERROR(VLOOKUP($A27,'Control-UTE Agost 2022'!$K$8:$N$25,3,FALSE),0)</f>
        <v>0</v>
      </c>
      <c r="G27" s="205">
        <f>IFERROR(VLOOKUP($A27,'Control-UTE Agost 2022'!$K$8:$N$25,4,FALSE),0)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33"/>
      <c r="N27" s="199"/>
      <c r="O27" s="301" t="s">
        <v>239</v>
      </c>
      <c r="P27" s="237">
        <f t="shared" si="3"/>
        <v>0</v>
      </c>
    </row>
    <row r="28" spans="1:16" s="200" customFormat="1" ht="24.95" hidden="1" customHeight="1" x14ac:dyDescent="0.2">
      <c r="A28" s="294" t="s">
        <v>248</v>
      </c>
      <c r="B28" s="205">
        <v>22</v>
      </c>
      <c r="C28" s="205" t="s">
        <v>248</v>
      </c>
      <c r="D28" s="256">
        <f t="shared" si="0"/>
        <v>1180</v>
      </c>
      <c r="E28" s="205">
        <f>IFERROR(VLOOKUP($A28,'Control-UTE Agost 2022'!$K$8:$N$25,2,FALSE),0)</f>
        <v>0</v>
      </c>
      <c r="F28" s="205">
        <f>IFERROR(VLOOKUP($A28,'Control-UTE Agost 2022'!$K$8:$N$25,3,FALSE),0)</f>
        <v>0</v>
      </c>
      <c r="G28" s="205">
        <f>IFERROR(VLOOKUP($A28,'Control-UTE Agost 2022'!$K$8:$N$25,4,FALSE),0)</f>
        <v>0</v>
      </c>
      <c r="H28" s="205">
        <f t="shared" si="1"/>
        <v>0</v>
      </c>
      <c r="I28" s="347" t="s">
        <v>155</v>
      </c>
      <c r="J28" s="346">
        <f t="shared" si="2"/>
        <v>0</v>
      </c>
      <c r="K28" s="333"/>
      <c r="O28" s="199" t="s">
        <v>248</v>
      </c>
      <c r="P28" s="237">
        <f t="shared" si="3"/>
        <v>0</v>
      </c>
    </row>
    <row r="29" spans="1:16" s="200" customFormat="1" ht="24.95" customHeight="1" x14ac:dyDescent="0.2">
      <c r="A29" s="294" t="s">
        <v>42</v>
      </c>
      <c r="B29" s="205">
        <v>16</v>
      </c>
      <c r="C29" s="205" t="s">
        <v>60</v>
      </c>
      <c r="D29" s="256">
        <f t="shared" si="0"/>
        <v>4.3899999999999997</v>
      </c>
      <c r="E29" s="205">
        <f>IFERROR(VLOOKUP($A29,'Control-UTE Agost 2022'!$K$8:$N$25,2,FALSE),0)</f>
        <v>390</v>
      </c>
      <c r="F29" s="205">
        <f>IFERROR(VLOOKUP($A29,'Control-UTE Agost 2022'!$K$8:$N$25,3,FALSE),0)</f>
        <v>450</v>
      </c>
      <c r="G29" s="205">
        <f>IFERROR(VLOOKUP($A29,'Control-UTE Agost 2022'!$K$8:$N$25,4,FALSE),0)</f>
        <v>0</v>
      </c>
      <c r="H29" s="205">
        <f t="shared" si="1"/>
        <v>840</v>
      </c>
      <c r="I29" s="347" t="s">
        <v>12</v>
      </c>
      <c r="J29" s="346">
        <f t="shared" si="2"/>
        <v>3687.6</v>
      </c>
      <c r="K29" s="377"/>
      <c r="N29" s="199"/>
      <c r="O29" s="237" t="s">
        <v>233</v>
      </c>
      <c r="P29" s="237">
        <f t="shared" si="3"/>
        <v>840</v>
      </c>
    </row>
    <row r="30" spans="1:16" s="200" customFormat="1" ht="24.95" hidden="1" customHeight="1" x14ac:dyDescent="0.2">
      <c r="A30" s="294" t="s">
        <v>43</v>
      </c>
      <c r="B30" s="205">
        <v>24</v>
      </c>
      <c r="C30" s="205" t="s">
        <v>61</v>
      </c>
      <c r="D30" s="256">
        <f t="shared" si="0"/>
        <v>3.9</v>
      </c>
      <c r="E30" s="205">
        <f>IFERROR(VLOOKUP($A30,'Control-UTE Agost 2022'!$K$8:$N$25,2,FALSE),0)</f>
        <v>0</v>
      </c>
      <c r="F30" s="205">
        <f>IFERROR(VLOOKUP($A30,'Control-UTE Agost 2022'!$K$8:$N$25,3,FALSE),0)</f>
        <v>0</v>
      </c>
      <c r="G30" s="205">
        <f>IFERROR(VLOOKUP($A30,'Control-UTE Agost 2022'!$K$8:$N$25,4,FALSE),0)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33"/>
      <c r="L30" s="333"/>
      <c r="M30" s="199"/>
      <c r="N30" s="199"/>
      <c r="O30" s="237" t="s">
        <v>255</v>
      </c>
      <c r="P30" s="237">
        <f t="shared" si="3"/>
        <v>0</v>
      </c>
    </row>
    <row r="31" spans="1:16" s="200" customFormat="1" ht="24.75" hidden="1" customHeight="1" x14ac:dyDescent="0.2">
      <c r="A31" s="294" t="s">
        <v>210</v>
      </c>
      <c r="B31" s="205">
        <v>25</v>
      </c>
      <c r="C31" s="205" t="s">
        <v>209</v>
      </c>
      <c r="D31" s="256">
        <f t="shared" si="0"/>
        <v>4.45</v>
      </c>
      <c r="E31" s="205">
        <f>IFERROR(VLOOKUP($A31,'Control-UTE Agost 2022'!$K$8:$N$25,2,FALSE),0)</f>
        <v>0</v>
      </c>
      <c r="F31" s="205">
        <f>IFERROR(VLOOKUP($A31,'Control-UTE Agost 2022'!$K$8:$N$25,3,FALSE),0)</f>
        <v>0</v>
      </c>
      <c r="G31" s="205">
        <f>IFERROR(VLOOKUP($A31,'Control-UTE Agost 2022'!$K$8:$N$25,4,FALSE),0)</f>
        <v>0</v>
      </c>
      <c r="H31" s="205">
        <f t="shared" si="1"/>
        <v>0</v>
      </c>
      <c r="I31" s="347" t="s">
        <v>12</v>
      </c>
      <c r="J31" s="346">
        <f t="shared" si="2"/>
        <v>0</v>
      </c>
      <c r="K31" s="333"/>
      <c r="O31" s="199" t="s">
        <v>210</v>
      </c>
      <c r="P31" s="237">
        <f>H31/200</f>
        <v>0</v>
      </c>
    </row>
    <row r="32" spans="1:16" s="200" customFormat="1" ht="24.95" customHeight="1" x14ac:dyDescent="0.2">
      <c r="A32" s="294" t="s">
        <v>44</v>
      </c>
      <c r="B32" s="205">
        <v>17</v>
      </c>
      <c r="C32" s="205" t="s">
        <v>62</v>
      </c>
      <c r="D32" s="256">
        <f t="shared" si="0"/>
        <v>1.18</v>
      </c>
      <c r="E32" s="205">
        <f>IFERROR(VLOOKUP($A32,'Control-UTE Agost 2022'!$K$8:$N$25,2,FALSE),0)</f>
        <v>200</v>
      </c>
      <c r="F32" s="205">
        <f>IFERROR(VLOOKUP($A32,'Control-UTE Agost 2022'!$K$8:$N$25,3,FALSE),0)</f>
        <v>0</v>
      </c>
      <c r="G32" s="205">
        <f>IFERROR(VLOOKUP($A32,'Control-UTE Agost 2022'!$K$8:$N$25,4,FALSE),0)</f>
        <v>0</v>
      </c>
      <c r="H32" s="205">
        <f t="shared" si="1"/>
        <v>200</v>
      </c>
      <c r="I32" s="347" t="s">
        <v>12</v>
      </c>
      <c r="J32" s="346">
        <f t="shared" si="2"/>
        <v>236</v>
      </c>
      <c r="K32" s="333"/>
      <c r="O32" s="237" t="s">
        <v>281</v>
      </c>
      <c r="P32" s="237">
        <f t="shared" si="3"/>
        <v>200</v>
      </c>
    </row>
    <row r="33" spans="1:16" s="200" customFormat="1" ht="24.95" customHeight="1" x14ac:dyDescent="0.2">
      <c r="A33" s="294" t="s">
        <v>382</v>
      </c>
      <c r="B33" s="205">
        <v>18</v>
      </c>
      <c r="C33" s="200" t="s">
        <v>385</v>
      </c>
      <c r="D33" s="256">
        <f t="shared" si="0"/>
        <v>3.9</v>
      </c>
      <c r="E33" s="205">
        <f>IFERROR(VLOOKUP($A33,'Control-UTE Agost 2022'!$K$8:$N$25,2,FALSE),0)</f>
        <v>60</v>
      </c>
      <c r="F33" s="205">
        <f>IFERROR(VLOOKUP($A33,'Control-UTE Agost 2022'!$K$8:$N$25,3,FALSE),0)</f>
        <v>0</v>
      </c>
      <c r="G33" s="205">
        <f>IFERROR(VLOOKUP($A33,'Control-UTE Agost 2022'!$K$8:$N$25,4,FALSE),0)</f>
        <v>0</v>
      </c>
      <c r="H33" s="205">
        <f t="shared" si="1"/>
        <v>60</v>
      </c>
      <c r="I33" s="347" t="s">
        <v>12</v>
      </c>
      <c r="J33" s="346">
        <f t="shared" si="2"/>
        <v>234</v>
      </c>
      <c r="K33" s="333"/>
      <c r="O33" s="237" t="s">
        <v>381</v>
      </c>
      <c r="P33" s="237">
        <f t="shared" si="3"/>
        <v>60</v>
      </c>
    </row>
    <row r="34" spans="1:16" s="200" customFormat="1" ht="24.95" customHeight="1" x14ac:dyDescent="0.2">
      <c r="A34" s="294" t="s">
        <v>71</v>
      </c>
      <c r="B34" s="205">
        <v>19</v>
      </c>
      <c r="C34" s="317" t="s">
        <v>72</v>
      </c>
      <c r="D34" s="256">
        <f t="shared" si="0"/>
        <v>4.5</v>
      </c>
      <c r="E34" s="205">
        <f>IFERROR(VLOOKUP($A34,'Control-UTE Agost 2022'!$K$8:$N$25,2,FALSE),0)</f>
        <v>60</v>
      </c>
      <c r="F34" s="205">
        <f>IFERROR(VLOOKUP($A34,'Control-UTE Agost 2022'!$K$8:$N$25,3,FALSE),0)</f>
        <v>0</v>
      </c>
      <c r="G34" s="205">
        <f>IFERROR(VLOOKUP($A34,'Control-UTE Agost 2022'!$K$8:$N$25,4,FALSE),0)</f>
        <v>0</v>
      </c>
      <c r="H34" s="205">
        <f t="shared" si="1"/>
        <v>60</v>
      </c>
      <c r="I34" s="347" t="s">
        <v>12</v>
      </c>
      <c r="J34" s="346">
        <f t="shared" si="2"/>
        <v>270</v>
      </c>
      <c r="K34" s="333"/>
      <c r="O34" s="237" t="s">
        <v>275</v>
      </c>
      <c r="P34" s="237">
        <f t="shared" si="3"/>
        <v>60</v>
      </c>
    </row>
    <row r="35" spans="1:16" s="200" customFormat="1" ht="24.95" customHeight="1" x14ac:dyDescent="0.2">
      <c r="A35" s="407" t="s">
        <v>391</v>
      </c>
      <c r="B35" s="205">
        <v>20</v>
      </c>
      <c r="C35" s="205" t="s">
        <v>392</v>
      </c>
      <c r="D35" s="256">
        <f t="shared" si="0"/>
        <v>5.75</v>
      </c>
      <c r="E35" s="205">
        <f>IFERROR(VLOOKUP($A35,'Control-UTE Agost 2022'!$K$8:$N$25,2,FALSE),0)</f>
        <v>150</v>
      </c>
      <c r="F35" s="205">
        <f>IFERROR(VLOOKUP($A35,'Control-UTE Agost 2022'!$K$8:$N$25,3,FALSE),0)</f>
        <v>0</v>
      </c>
      <c r="G35" s="205">
        <f>IFERROR(VLOOKUP($A35,'Control-UTE Agost 2022'!$K$8:$N$25,4,FALSE),0)</f>
        <v>0</v>
      </c>
      <c r="H35" s="205">
        <f>E35+F35+G35</f>
        <v>150</v>
      </c>
      <c r="I35" s="347" t="s">
        <v>12</v>
      </c>
      <c r="J35" s="346">
        <f>D35*H35</f>
        <v>862.5</v>
      </c>
      <c r="K35" s="333"/>
      <c r="N35" s="199"/>
      <c r="O35" s="237" t="s">
        <v>386</v>
      </c>
      <c r="P35" s="237">
        <f>H35</f>
        <v>150</v>
      </c>
    </row>
    <row r="36" spans="1:16" ht="30" customHeight="1" x14ac:dyDescent="0.2">
      <c r="B36" s="202"/>
      <c r="C36" s="539" t="s">
        <v>11</v>
      </c>
      <c r="D36" s="539"/>
      <c r="E36" s="381">
        <f>SUM(E8:E34)</f>
        <v>7935</v>
      </c>
      <c r="F36" s="381">
        <f>SUM(F8:F34)</f>
        <v>8410</v>
      </c>
      <c r="G36" s="381">
        <f>SUM(G8:G34)</f>
        <v>150</v>
      </c>
      <c r="H36" s="381">
        <f>SUM(H8:H34)</f>
        <v>16495</v>
      </c>
      <c r="I36" s="408" t="s">
        <v>12</v>
      </c>
      <c r="J36" s="81">
        <f>SUM(J8:J35)</f>
        <v>58405.549999999996</v>
      </c>
      <c r="K36" s="199"/>
      <c r="L36" s="248"/>
      <c r="M36" s="248"/>
      <c r="N36" s="321"/>
      <c r="O36" s="237"/>
      <c r="P36" s="237"/>
    </row>
    <row r="37" spans="1:16" ht="30" customHeight="1" x14ac:dyDescent="0.2">
      <c r="B37" s="202"/>
      <c r="C37" s="527"/>
      <c r="D37" s="527"/>
      <c r="E37" s="527"/>
      <c r="F37" s="527"/>
      <c r="H37" s="382"/>
      <c r="I37" s="81" t="s">
        <v>328</v>
      </c>
      <c r="J37" s="373" t="s">
        <v>327</v>
      </c>
      <c r="K37" s="377"/>
      <c r="M37" s="321"/>
    </row>
    <row r="38" spans="1:16" ht="30" customHeight="1" x14ac:dyDescent="0.2">
      <c r="B38" s="202"/>
      <c r="C38" s="529" t="s">
        <v>326</v>
      </c>
      <c r="D38" s="529"/>
      <c r="E38" s="529"/>
      <c r="F38" s="529"/>
      <c r="G38" s="529"/>
      <c r="H38" s="409">
        <f>I38/$I$38</f>
        <v>1</v>
      </c>
      <c r="I38" s="385">
        <f>J36</f>
        <v>58405.549999999996</v>
      </c>
      <c r="J38" s="385">
        <f>I38*0.97</f>
        <v>56653.383499999996</v>
      </c>
      <c r="K38" s="377"/>
      <c r="M38" s="321"/>
    </row>
    <row r="39" spans="1:16" ht="30" customHeight="1" x14ac:dyDescent="0.2">
      <c r="B39" s="202"/>
      <c r="C39" s="530" t="s">
        <v>323</v>
      </c>
      <c r="D39" s="531"/>
      <c r="E39" s="531"/>
      <c r="F39" s="531"/>
      <c r="G39" s="532"/>
      <c r="H39" s="392">
        <f>I39/$I$38</f>
        <v>0.36132953118325228</v>
      </c>
      <c r="I39" s="346">
        <f>SUM(E8*$D$8+E9*$D$9+$D$10*E10+$D$11*E11+$D$12*E12+$D$13*E13+$D$14*E14+$D$15*E15+$D$16*E16+$D$17*E17+$D$18*E18+$D$19*E19+$D$20*E20+$D$21*E21+$D$22*E22+$D$23*E23+$D$24*E24+$D$25*E25+$D$35*E35+$D$27*E27+$D$28*E28+$D$29*E29+$D$30*E30+$D$31*E31+$D$32*E32+$D$34*E34+D33*E33)</f>
        <v>21103.649999999998</v>
      </c>
      <c r="J39" s="81">
        <f>I39*0.97</f>
        <v>20470.540499999996</v>
      </c>
      <c r="K39" s="333"/>
      <c r="L39" s="333"/>
      <c r="M39" s="333"/>
    </row>
    <row r="40" spans="1:16" ht="30" customHeight="1" x14ac:dyDescent="0.2">
      <c r="B40" s="202"/>
      <c r="C40" s="530" t="s">
        <v>324</v>
      </c>
      <c r="D40" s="531"/>
      <c r="E40" s="531"/>
      <c r="F40" s="531" t="e">
        <f>G40/G37</f>
        <v>#DIV/0!</v>
      </c>
      <c r="G40" s="532"/>
      <c r="H40" s="392">
        <f>I40/$I$38</f>
        <v>0.62611173082010196</v>
      </c>
      <c r="I40" s="346">
        <f>SUM(F8*$D$8+F9*$D$9+$D$10*F10+$D$11*F11+$D$12*F12+$D$13*F13+$D$14*F14+$D$15*F15+$D$16*F16+$D$17*F17+$D$18*F18+$D$19*F19+$D$20*F20+$D$21*F21+$D$22*F22+$D$23*F23+$D$24*F24+$D$25*F25+$D$35*F35+$D$27*F27+$D$28*F28+$D$29*F29+$D$30*F30+$D$31*F31+$D$32*F32+$D$34*F34+D33*F33)</f>
        <v>36568.400000000001</v>
      </c>
      <c r="J40" s="81">
        <f t="shared" ref="J40:J41" si="4">I40*0.97</f>
        <v>35471.347999999998</v>
      </c>
      <c r="K40" s="377"/>
      <c r="L40" s="321"/>
      <c r="M40" s="321"/>
    </row>
    <row r="41" spans="1:16" ht="30" customHeight="1" x14ac:dyDescent="0.2">
      <c r="B41" s="202"/>
      <c r="C41" s="530" t="s">
        <v>343</v>
      </c>
      <c r="D41" s="531"/>
      <c r="E41" s="531"/>
      <c r="F41" s="531" t="e">
        <f>G41/G38</f>
        <v>#DIV/0!</v>
      </c>
      <c r="G41" s="532"/>
      <c r="H41" s="392">
        <f>I41/$I$38</f>
        <v>1.2558737996645867E-2</v>
      </c>
      <c r="I41" s="346">
        <f>SUM(G8*$D$8+G9*$D$9+$D$10*G10+$D$11*G11+$D$12*G12+$D$13*G13+$D$14*G14+$D$15*G15+$D$16*G16+$D$17*G17+$D$18*G18+$D$19*G19+$D$20*G20+$D$21*G21+$D$22*G22+$D$23*G23+$D$24*G24+$D$25*G25+$D$35*G35+$D$27*G27+$D$28*G28+$D$29*G29+$D$30*G30+$D$31*G31+$D$32*G32+$D$34*G34+D33*G33)</f>
        <v>733.5</v>
      </c>
      <c r="J41" s="81">
        <f t="shared" si="4"/>
        <v>711.495</v>
      </c>
      <c r="K41" s="377"/>
      <c r="L41" s="321"/>
      <c r="M41" s="321"/>
    </row>
    <row r="42" spans="1:16" ht="25.5" customHeight="1" x14ac:dyDescent="0.2">
      <c r="B42" s="202"/>
      <c r="C42" s="290"/>
      <c r="D42" s="201"/>
      <c r="E42" s="163"/>
      <c r="F42" s="372">
        <f>G39+G41</f>
        <v>0</v>
      </c>
      <c r="G42" s="201"/>
      <c r="H42" s="201"/>
      <c r="I42" s="201"/>
      <c r="J42" s="164"/>
      <c r="K42" s="377"/>
      <c r="M42" s="199" t="str">
        <f>B5</f>
        <v>Período Agosto 2022</v>
      </c>
    </row>
    <row r="43" spans="1:16" ht="30" customHeight="1" x14ac:dyDescent="0.2">
      <c r="B43" s="202"/>
      <c r="C43" s="526" t="s">
        <v>321</v>
      </c>
      <c r="D43" s="526"/>
      <c r="E43" s="526"/>
      <c r="F43" s="256">
        <v>1942</v>
      </c>
      <c r="G43" s="167">
        <f>1-G45</f>
        <v>0.99</v>
      </c>
      <c r="H43" s="205" t="s">
        <v>10</v>
      </c>
      <c r="I43" s="346">
        <f>(F43*G43)</f>
        <v>1922.58</v>
      </c>
      <c r="J43" s="81">
        <f>I43*0.97</f>
        <v>1864.9025999999999</v>
      </c>
      <c r="K43" s="377"/>
      <c r="L43" s="321"/>
      <c r="N43" s="199" t="s">
        <v>347</v>
      </c>
      <c r="O43" s="200">
        <v>20002585</v>
      </c>
      <c r="P43" s="333">
        <f>F43*0.97</f>
        <v>1883.74</v>
      </c>
    </row>
    <row r="44" spans="1:16" ht="35.25" customHeight="1" x14ac:dyDescent="0.2">
      <c r="B44" s="202"/>
      <c r="C44" s="526" t="s">
        <v>322</v>
      </c>
      <c r="D44" s="526"/>
      <c r="E44" s="526"/>
      <c r="F44" s="340">
        <v>892692.3528724818</v>
      </c>
      <c r="G44" s="167">
        <v>0.99</v>
      </c>
      <c r="H44" s="205" t="s">
        <v>10</v>
      </c>
      <c r="I44" s="340">
        <f>(F44*G44)</f>
        <v>883765.42934375699</v>
      </c>
      <c r="J44" s="339">
        <f>I44*0.97</f>
        <v>857252.46646344429</v>
      </c>
      <c r="K44" s="377"/>
      <c r="L44" s="321"/>
      <c r="N44" s="199" t="s">
        <v>346</v>
      </c>
      <c r="O44" s="201">
        <v>20002374</v>
      </c>
      <c r="P44" s="393">
        <f>F44*0.97</f>
        <v>865911.58228630736</v>
      </c>
    </row>
    <row r="45" spans="1:16" ht="30" customHeight="1" x14ac:dyDescent="0.2">
      <c r="A45" s="261">
        <f>1/84</f>
        <v>1.1904761904761904E-2</v>
      </c>
      <c r="B45" s="202"/>
      <c r="C45" s="526" t="s">
        <v>344</v>
      </c>
      <c r="D45" s="526"/>
      <c r="E45" s="526"/>
      <c r="F45" s="256">
        <v>1942</v>
      </c>
      <c r="G45" s="167">
        <v>0.01</v>
      </c>
      <c r="H45" s="205" t="s">
        <v>10</v>
      </c>
      <c r="I45" s="346">
        <f>(F45*G45)</f>
        <v>19.420000000000002</v>
      </c>
      <c r="J45" s="81">
        <f>I45*0.97</f>
        <v>18.837400000000002</v>
      </c>
      <c r="K45" s="377"/>
      <c r="L45" s="321"/>
      <c r="O45" s="200"/>
      <c r="P45" s="200"/>
    </row>
    <row r="46" spans="1:16" ht="27" customHeight="1" x14ac:dyDescent="0.2">
      <c r="B46" s="202"/>
      <c r="C46" s="526" t="s">
        <v>345</v>
      </c>
      <c r="D46" s="526"/>
      <c r="E46" s="526"/>
      <c r="F46" s="340">
        <f>F44</f>
        <v>892692.3528724818</v>
      </c>
      <c r="G46" s="167">
        <v>0.01</v>
      </c>
      <c r="H46" s="205" t="s">
        <v>10</v>
      </c>
      <c r="I46" s="340">
        <f>(F46*G46)</f>
        <v>8926.9235287248175</v>
      </c>
      <c r="J46" s="339">
        <f>I46*0.97</f>
        <v>8659.115822863072</v>
      </c>
      <c r="K46" s="377"/>
      <c r="L46" s="321"/>
      <c r="O46" s="200"/>
      <c r="P46" s="200"/>
    </row>
    <row r="47" spans="1:16" s="237" customFormat="1" ht="30" customHeight="1" x14ac:dyDescent="0.25">
      <c r="A47" s="199"/>
      <c r="B47" s="251"/>
      <c r="C47" s="250"/>
      <c r="D47" s="249"/>
      <c r="E47" s="12"/>
      <c r="F47" s="249"/>
      <c r="G47" s="249"/>
      <c r="H47" s="249"/>
      <c r="I47" s="249"/>
      <c r="J47" s="13"/>
      <c r="K47" s="378"/>
      <c r="O47" s="199"/>
      <c r="P47" s="199"/>
    </row>
    <row r="48" spans="1:16" s="237" customFormat="1" ht="30" customHeight="1" x14ac:dyDescent="0.2">
      <c r="A48" s="199"/>
      <c r="B48" s="535" t="s">
        <v>325</v>
      </c>
      <c r="C48" s="535"/>
      <c r="D48" s="535"/>
      <c r="E48" s="535"/>
      <c r="F48" s="535"/>
      <c r="G48" s="205" t="s">
        <v>8</v>
      </c>
      <c r="H48" s="533">
        <f>I43+I38+I45</f>
        <v>60347.549999999996</v>
      </c>
      <c r="I48" s="533"/>
      <c r="J48" s="533"/>
      <c r="K48" s="378"/>
      <c r="O48" s="199"/>
      <c r="P48" s="199"/>
    </row>
    <row r="49" spans="1:16" s="237" customFormat="1" ht="30" customHeight="1" x14ac:dyDescent="0.2">
      <c r="A49" s="199"/>
      <c r="B49" s="535" t="s">
        <v>15</v>
      </c>
      <c r="C49" s="535"/>
      <c r="D49" s="535"/>
      <c r="E49" s="535"/>
      <c r="F49" s="535"/>
      <c r="G49" s="205" t="s">
        <v>9</v>
      </c>
      <c r="H49" s="533">
        <f>I44+I46</f>
        <v>892692.3528724818</v>
      </c>
      <c r="I49" s="533"/>
      <c r="J49" s="533"/>
      <c r="K49" s="378"/>
      <c r="O49" s="199"/>
      <c r="P49" s="199"/>
    </row>
    <row r="50" spans="1:16" s="237" customFormat="1" ht="30" customHeight="1" x14ac:dyDescent="0.2">
      <c r="B50" s="536" t="s">
        <v>174</v>
      </c>
      <c r="C50" s="536"/>
      <c r="D50" s="536"/>
      <c r="E50" s="536"/>
      <c r="F50" s="536"/>
      <c r="G50" s="247" t="s">
        <v>8</v>
      </c>
      <c r="H50" s="534">
        <f>H48*0.97</f>
        <v>58537.123499999994</v>
      </c>
      <c r="I50" s="534"/>
      <c r="J50" s="534"/>
      <c r="K50" s="378"/>
      <c r="L50" s="244"/>
      <c r="O50" s="199"/>
      <c r="P50" s="199"/>
    </row>
    <row r="51" spans="1:16" ht="30" customHeight="1" x14ac:dyDescent="0.2">
      <c r="A51" s="237"/>
      <c r="B51" s="536" t="s">
        <v>175</v>
      </c>
      <c r="C51" s="536"/>
      <c r="D51" s="536"/>
      <c r="E51" s="536"/>
      <c r="F51" s="536"/>
      <c r="G51" s="247" t="s">
        <v>9</v>
      </c>
      <c r="H51" s="534">
        <f>H49*0.97</f>
        <v>865911.58228630736</v>
      </c>
      <c r="I51" s="534"/>
      <c r="J51" s="534"/>
    </row>
    <row r="52" spans="1:16" ht="24.95" customHeight="1" x14ac:dyDescent="0.2">
      <c r="B52" s="241"/>
      <c r="C52" s="240"/>
      <c r="D52" s="240"/>
      <c r="E52" s="240"/>
      <c r="F52" s="239"/>
      <c r="G52" s="239"/>
      <c r="H52" s="239"/>
      <c r="I52" s="239"/>
      <c r="J52" s="238"/>
      <c r="P52" s="200"/>
    </row>
    <row r="53" spans="1:16" ht="24.95" customHeight="1" x14ac:dyDescent="0.2">
      <c r="B53" s="234"/>
      <c r="C53" s="237"/>
      <c r="D53" s="237"/>
      <c r="E53" s="237"/>
      <c r="J53" s="236"/>
    </row>
    <row r="54" spans="1:16" ht="24.95" customHeight="1" x14ac:dyDescent="0.2">
      <c r="B54" s="234"/>
      <c r="C54" s="237"/>
      <c r="D54" s="237"/>
      <c r="E54" s="237"/>
      <c r="J54" s="236"/>
    </row>
    <row r="55" spans="1:16" ht="24.95" customHeight="1" x14ac:dyDescent="0.2">
      <c r="B55" s="234"/>
      <c r="C55" s="237"/>
      <c r="D55" s="237"/>
      <c r="E55" s="237"/>
      <c r="J55" s="236"/>
    </row>
    <row r="56" spans="1:16" ht="24.95" customHeight="1" x14ac:dyDescent="0.2">
      <c r="B56" s="234"/>
      <c r="C56" s="237"/>
      <c r="D56" s="237"/>
      <c r="E56" s="237"/>
      <c r="J56" s="236"/>
    </row>
    <row r="57" spans="1:16" ht="24.95" customHeight="1" x14ac:dyDescent="0.2">
      <c r="B57" s="234"/>
      <c r="D57" s="225"/>
      <c r="E57" s="225"/>
      <c r="F57" s="225"/>
      <c r="G57" s="225"/>
      <c r="H57" s="225"/>
      <c r="I57" s="225"/>
      <c r="J57" s="235"/>
    </row>
    <row r="58" spans="1:16" ht="24.95" customHeight="1" x14ac:dyDescent="0.2">
      <c r="B58" s="234"/>
      <c r="D58" s="225"/>
      <c r="F58" s="225"/>
      <c r="G58" s="225"/>
      <c r="H58" s="225"/>
      <c r="I58" s="225"/>
      <c r="J58" s="235"/>
    </row>
    <row r="59" spans="1:16" ht="15" customHeight="1" x14ac:dyDescent="0.2">
      <c r="B59" s="234"/>
      <c r="C59" s="233" t="s">
        <v>16</v>
      </c>
      <c r="D59" s="232"/>
      <c r="E59" s="509" t="s">
        <v>16</v>
      </c>
      <c r="F59" s="509"/>
      <c r="G59" s="509"/>
      <c r="H59" s="509"/>
      <c r="I59" s="509"/>
      <c r="J59" s="510"/>
      <c r="K59" s="379"/>
    </row>
    <row r="60" spans="1:16" ht="15.75" x14ac:dyDescent="0.25">
      <c r="B60" s="230"/>
      <c r="C60" s="229" t="s">
        <v>69</v>
      </c>
      <c r="D60" s="228"/>
      <c r="F60" s="537" t="s">
        <v>337</v>
      </c>
      <c r="G60" s="537"/>
      <c r="H60" s="537"/>
      <c r="I60" s="537"/>
      <c r="J60" s="538"/>
      <c r="K60" s="380"/>
    </row>
    <row r="61" spans="1:16" x14ac:dyDescent="0.2">
      <c r="B61" s="224"/>
      <c r="C61" s="223"/>
      <c r="D61" s="223"/>
      <c r="E61" s="222"/>
      <c r="F61" s="222"/>
      <c r="G61" s="222"/>
      <c r="H61" s="222"/>
      <c r="I61" s="222"/>
      <c r="J61" s="221"/>
    </row>
    <row r="62" spans="1:16" ht="21.95" customHeight="1" x14ac:dyDescent="0.2"/>
    <row r="63" spans="1:16" ht="7.5" customHeight="1" x14ac:dyDescent="0.2"/>
    <row r="67" ht="21.95" customHeight="1" x14ac:dyDescent="0.2"/>
    <row r="68" ht="21.95" customHeight="1" x14ac:dyDescent="0.2"/>
    <row r="69" ht="21.95" customHeight="1" x14ac:dyDescent="0.2"/>
    <row r="70" ht="21.95" customHeight="1" x14ac:dyDescent="0.2"/>
    <row r="71" ht="21.95" customHeight="1" x14ac:dyDescent="0.2"/>
    <row r="72" ht="23.25" customHeight="1" x14ac:dyDescent="0.2"/>
    <row r="74" ht="21.95" customHeight="1" x14ac:dyDescent="0.2"/>
    <row r="75" ht="21.95" customHeight="1" x14ac:dyDescent="0.2"/>
    <row r="76" ht="21.95" customHeight="1" x14ac:dyDescent="0.2"/>
    <row r="77" ht="21.95" customHeight="1" x14ac:dyDescent="0.2"/>
    <row r="78" ht="21.95" customHeight="1" x14ac:dyDescent="0.2"/>
    <row r="79" ht="7.5" customHeight="1" x14ac:dyDescent="0.2"/>
    <row r="80" ht="18" customHeight="1" x14ac:dyDescent="0.2"/>
    <row r="81" spans="1:2" ht="18" customHeight="1" x14ac:dyDescent="0.2"/>
    <row r="82" spans="1:2" ht="18" customHeight="1" x14ac:dyDescent="0.2"/>
    <row r="83" spans="1:2" ht="18" customHeight="1" x14ac:dyDescent="0.2"/>
    <row r="84" spans="1:2" ht="18" customHeight="1" x14ac:dyDescent="0.2"/>
    <row r="85" spans="1:2" ht="18" customHeight="1" x14ac:dyDescent="0.2">
      <c r="A85" s="199" t="s">
        <v>46</v>
      </c>
      <c r="B85" s="199">
        <v>2.76</v>
      </c>
    </row>
    <row r="86" spans="1:2" x14ac:dyDescent="0.2">
      <c r="A86" s="199" t="s">
        <v>47</v>
      </c>
      <c r="B86" s="199">
        <v>2</v>
      </c>
    </row>
    <row r="87" spans="1:2" x14ac:dyDescent="0.2">
      <c r="A87" s="199" t="s">
        <v>49</v>
      </c>
      <c r="B87" s="199">
        <v>3.23</v>
      </c>
    </row>
    <row r="88" spans="1:2" x14ac:dyDescent="0.2">
      <c r="A88" s="199" t="s">
        <v>48</v>
      </c>
      <c r="B88" s="199">
        <v>1.84</v>
      </c>
    </row>
    <row r="89" spans="1:2" x14ac:dyDescent="0.2">
      <c r="A89" s="199" t="s">
        <v>50</v>
      </c>
      <c r="B89" s="199">
        <v>3.18</v>
      </c>
    </row>
    <row r="90" spans="1:2" x14ac:dyDescent="0.2">
      <c r="A90" s="199" t="s">
        <v>51</v>
      </c>
      <c r="B90" s="199">
        <v>2.38</v>
      </c>
    </row>
    <row r="91" spans="1:2" x14ac:dyDescent="0.2">
      <c r="A91" s="199" t="s">
        <v>52</v>
      </c>
      <c r="B91" s="199">
        <v>5.45</v>
      </c>
    </row>
    <row r="92" spans="1:2" x14ac:dyDescent="0.2">
      <c r="A92" s="199" t="s">
        <v>53</v>
      </c>
      <c r="B92" s="199">
        <v>5.98</v>
      </c>
    </row>
    <row r="93" spans="1:2" x14ac:dyDescent="0.2">
      <c r="A93" s="199" t="s">
        <v>73</v>
      </c>
      <c r="B93" s="199">
        <v>2.2000000000000002</v>
      </c>
    </row>
    <row r="94" spans="1:2" x14ac:dyDescent="0.2">
      <c r="A94" s="199" t="s">
        <v>54</v>
      </c>
      <c r="B94" s="199">
        <v>4.7</v>
      </c>
    </row>
    <row r="95" spans="1:2" x14ac:dyDescent="0.2">
      <c r="A95" s="199" t="s">
        <v>101</v>
      </c>
      <c r="B95" s="199">
        <v>4.4000000000000004</v>
      </c>
    </row>
    <row r="96" spans="1:2" x14ac:dyDescent="0.2">
      <c r="A96" s="199" t="s">
        <v>55</v>
      </c>
      <c r="B96" s="199">
        <v>2.15</v>
      </c>
    </row>
    <row r="97" spans="1:4" x14ac:dyDescent="0.2">
      <c r="A97" s="199" t="s">
        <v>56</v>
      </c>
      <c r="B97" s="199">
        <v>2.41</v>
      </c>
    </row>
    <row r="98" spans="1:4" x14ac:dyDescent="0.2">
      <c r="A98" s="199" t="s">
        <v>57</v>
      </c>
      <c r="B98" s="199">
        <v>2.83</v>
      </c>
    </row>
    <row r="99" spans="1:4" x14ac:dyDescent="0.2">
      <c r="A99" s="199" t="s">
        <v>58</v>
      </c>
      <c r="B99" s="199">
        <v>3.46</v>
      </c>
      <c r="D99" s="199" t="s">
        <v>392</v>
      </c>
    </row>
    <row r="100" spans="1:4" x14ac:dyDescent="0.2">
      <c r="A100" s="199" t="s">
        <v>375</v>
      </c>
      <c r="B100" s="199">
        <v>5.75</v>
      </c>
    </row>
    <row r="101" spans="1:4" x14ac:dyDescent="0.2">
      <c r="A101" s="199" t="s">
        <v>59</v>
      </c>
      <c r="B101" s="199">
        <v>2.15</v>
      </c>
    </row>
    <row r="102" spans="1:4" x14ac:dyDescent="0.2">
      <c r="A102" s="199" t="s">
        <v>60</v>
      </c>
      <c r="B102" s="199">
        <v>4.3899999999999997</v>
      </c>
    </row>
    <row r="103" spans="1:4" x14ac:dyDescent="0.2">
      <c r="A103" s="199" t="s">
        <v>61</v>
      </c>
      <c r="B103" s="199">
        <v>3.9</v>
      </c>
    </row>
    <row r="104" spans="1:4" x14ac:dyDescent="0.2">
      <c r="A104" s="199" t="s">
        <v>392</v>
      </c>
      <c r="B104" s="199">
        <v>5.75</v>
      </c>
    </row>
    <row r="105" spans="1:4" x14ac:dyDescent="0.2">
      <c r="A105" s="199" t="s">
        <v>62</v>
      </c>
      <c r="B105" s="199">
        <v>1.18</v>
      </c>
    </row>
    <row r="106" spans="1:4" x14ac:dyDescent="0.2">
      <c r="A106" s="199" t="s">
        <v>385</v>
      </c>
      <c r="B106" s="199">
        <v>3.9</v>
      </c>
    </row>
    <row r="107" spans="1:4" x14ac:dyDescent="0.2">
      <c r="A107" s="199" t="s">
        <v>72</v>
      </c>
      <c r="B107" s="199">
        <v>4.5</v>
      </c>
    </row>
    <row r="108" spans="1:4" x14ac:dyDescent="0.2">
      <c r="A108" s="199" t="s">
        <v>77</v>
      </c>
      <c r="B108" s="199">
        <v>6.49</v>
      </c>
    </row>
    <row r="109" spans="1:4" x14ac:dyDescent="0.2">
      <c r="A109" s="199" t="s">
        <v>390</v>
      </c>
      <c r="B109" s="199">
        <v>2.95</v>
      </c>
    </row>
    <row r="110" spans="1:4" x14ac:dyDescent="0.2">
      <c r="A110" s="205" t="s">
        <v>152</v>
      </c>
      <c r="B110" s="199">
        <v>5.53</v>
      </c>
    </row>
    <row r="111" spans="1:4" x14ac:dyDescent="0.2">
      <c r="A111" s="205" t="s">
        <v>217</v>
      </c>
      <c r="B111" s="199">
        <v>4.8899999999999997</v>
      </c>
    </row>
    <row r="112" spans="1:4" x14ac:dyDescent="0.2">
      <c r="A112" s="199" t="s">
        <v>167</v>
      </c>
      <c r="B112" s="199">
        <v>6.26</v>
      </c>
    </row>
    <row r="113" spans="1:2" x14ac:dyDescent="0.2">
      <c r="A113" s="410" t="s">
        <v>209</v>
      </c>
      <c r="B113" s="199">
        <v>4.45</v>
      </c>
    </row>
    <row r="114" spans="1:2" x14ac:dyDescent="0.2">
      <c r="A114" s="199" t="s">
        <v>248</v>
      </c>
      <c r="B114" s="199">
        <v>1180</v>
      </c>
    </row>
  </sheetData>
  <autoFilter ref="A7:P46" xr:uid="{5B7F375B-B096-48B1-938D-ADC70E5F9426}">
    <filterColumn colId="7">
      <filters blank="1">
        <filter val="1%"/>
        <filter val="100%"/>
        <filter val="120"/>
        <filter val="1340"/>
        <filter val="150"/>
        <filter val="16.645,00"/>
        <filter val="1925"/>
        <filter val="200"/>
        <filter val="2290"/>
        <filter val="2590"/>
        <filter val="2710"/>
        <filter val="300"/>
        <filter val="36%"/>
        <filter val="360"/>
        <filter val="510"/>
        <filter val="60"/>
        <filter val="600"/>
        <filter val="63%"/>
        <filter val="720"/>
        <filter val="840"/>
        <filter val="920"/>
        <filter val="950"/>
        <filter val="Mes"/>
      </filters>
    </filterColumn>
  </autoFilter>
  <mergeCells count="24">
    <mergeCell ref="C44:E44"/>
    <mergeCell ref="B2:J2"/>
    <mergeCell ref="B3:J3"/>
    <mergeCell ref="B4:J4"/>
    <mergeCell ref="B5:J5"/>
    <mergeCell ref="C36:D36"/>
    <mergeCell ref="C37:F37"/>
    <mergeCell ref="C38:G38"/>
    <mergeCell ref="C39:G39"/>
    <mergeCell ref="C40:G40"/>
    <mergeCell ref="C41:G41"/>
    <mergeCell ref="C43:E43"/>
    <mergeCell ref="F60:J60"/>
    <mergeCell ref="C45:E45"/>
    <mergeCell ref="C46:E46"/>
    <mergeCell ref="B48:F48"/>
    <mergeCell ref="H48:J48"/>
    <mergeCell ref="B49:F49"/>
    <mergeCell ref="H49:J49"/>
    <mergeCell ref="B50:F50"/>
    <mergeCell ref="H50:J50"/>
    <mergeCell ref="B51:F51"/>
    <mergeCell ref="H51:J51"/>
    <mergeCell ref="E59:J5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52A68-FA6A-4005-A1D7-8841C524D3A3}">
  <sheetPr>
    <pageSetUpPr fitToPage="1"/>
  </sheetPr>
  <dimension ref="A1:P81"/>
  <sheetViews>
    <sheetView topLeftCell="A16" zoomScale="85" zoomScaleNormal="85" workbookViewId="0">
      <selection activeCell="D19" sqref="D19:E1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85546875" style="200" bestFit="1" customWidth="1"/>
    <col min="5" max="5" width="12.7109375" style="200" bestFit="1" customWidth="1"/>
    <col min="6" max="6" width="39.5703125" style="201" customWidth="1"/>
    <col min="7" max="7" width="17.5703125" style="199" bestFit="1" customWidth="1"/>
    <col min="8" max="10" width="6" style="199" customWidth="1"/>
    <col min="11" max="11" width="21.140625" style="199" bestFit="1" customWidth="1"/>
    <col min="12" max="12" width="26.5703125" style="199" bestFit="1" customWidth="1"/>
    <col min="13" max="13" width="12.85546875" style="199" bestFit="1" customWidth="1"/>
    <col min="14" max="14" width="19.140625" style="199" bestFit="1" customWidth="1"/>
    <col min="15" max="16" width="13.28515625" style="199" bestFit="1" customWidth="1"/>
    <col min="17" max="18" width="13.42578125" style="199" bestFit="1" customWidth="1"/>
    <col min="19" max="16384" width="11.42578125" style="199"/>
  </cols>
  <sheetData>
    <row r="1" spans="2:15" x14ac:dyDescent="0.2">
      <c r="C1" s="200" t="s">
        <v>67</v>
      </c>
    </row>
    <row r="3" spans="2:15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5" x14ac:dyDescent="0.2">
      <c r="B4" s="205">
        <v>80060349</v>
      </c>
      <c r="C4" s="207">
        <v>44769</v>
      </c>
      <c r="D4" s="204" t="s">
        <v>29</v>
      </c>
      <c r="E4" s="401">
        <v>300</v>
      </c>
      <c r="F4" s="204" t="s">
        <v>393</v>
      </c>
      <c r="G4" s="204" t="s">
        <v>384</v>
      </c>
      <c r="H4" s="200"/>
      <c r="I4" s="200"/>
      <c r="J4" s="200"/>
      <c r="K4" s="200"/>
    </row>
    <row r="5" spans="2:15" x14ac:dyDescent="0.2">
      <c r="B5" s="205">
        <v>80060349</v>
      </c>
      <c r="C5" s="207">
        <v>44769</v>
      </c>
      <c r="D5" s="204" t="s">
        <v>28</v>
      </c>
      <c r="E5" s="401">
        <v>200</v>
      </c>
      <c r="F5" s="204" t="s">
        <v>393</v>
      </c>
      <c r="G5" s="204" t="s">
        <v>383</v>
      </c>
      <c r="H5" s="200"/>
      <c r="I5" s="200"/>
      <c r="J5" s="200"/>
      <c r="K5" s="200"/>
    </row>
    <row r="6" spans="2:15" x14ac:dyDescent="0.2">
      <c r="B6" s="205">
        <v>80060349</v>
      </c>
      <c r="C6" s="207">
        <v>44769</v>
      </c>
      <c r="D6" s="204" t="s">
        <v>35</v>
      </c>
      <c r="E6" s="401">
        <v>1720</v>
      </c>
      <c r="F6" s="204" t="s">
        <v>393</v>
      </c>
      <c r="G6" s="204" t="s">
        <v>383</v>
      </c>
      <c r="H6" s="200"/>
      <c r="I6" s="200"/>
      <c r="J6" s="200"/>
      <c r="K6" s="205" t="s">
        <v>154</v>
      </c>
      <c r="L6" s="205" t="s">
        <v>112</v>
      </c>
      <c r="M6" s="205"/>
      <c r="N6" s="205"/>
      <c r="O6" s="205"/>
    </row>
    <row r="7" spans="2:15" x14ac:dyDescent="0.2">
      <c r="B7" s="205">
        <v>80060349</v>
      </c>
      <c r="C7" s="207">
        <v>44769</v>
      </c>
      <c r="D7" s="204" t="s">
        <v>149</v>
      </c>
      <c r="E7" s="401">
        <v>720</v>
      </c>
      <c r="F7" s="204" t="s">
        <v>393</v>
      </c>
      <c r="G7" s="204" t="s">
        <v>383</v>
      </c>
      <c r="H7" s="200"/>
      <c r="I7" s="200"/>
      <c r="J7" s="200"/>
      <c r="K7" s="205" t="s">
        <v>23</v>
      </c>
      <c r="L7" s="205" t="s">
        <v>384</v>
      </c>
      <c r="M7" s="205" t="s">
        <v>383</v>
      </c>
      <c r="N7" s="205" t="s">
        <v>342</v>
      </c>
      <c r="O7" s="205" t="s">
        <v>24</v>
      </c>
    </row>
    <row r="8" spans="2:15" x14ac:dyDescent="0.2">
      <c r="B8" s="205">
        <v>80060349</v>
      </c>
      <c r="C8" s="207">
        <v>44769</v>
      </c>
      <c r="D8" s="204" t="s">
        <v>166</v>
      </c>
      <c r="E8" s="401">
        <v>180</v>
      </c>
      <c r="F8" s="204" t="s">
        <v>393</v>
      </c>
      <c r="G8" s="204" t="s">
        <v>383</v>
      </c>
      <c r="K8" s="205" t="s">
        <v>29</v>
      </c>
      <c r="L8" s="205">
        <v>600</v>
      </c>
      <c r="M8" s="205"/>
      <c r="N8" s="205"/>
      <c r="O8" s="205">
        <v>600</v>
      </c>
    </row>
    <row r="9" spans="2:15" x14ac:dyDescent="0.2">
      <c r="B9" s="205">
        <v>80061294</v>
      </c>
      <c r="C9" s="207">
        <v>44783</v>
      </c>
      <c r="D9" s="204" t="s">
        <v>31</v>
      </c>
      <c r="E9" s="401">
        <v>460</v>
      </c>
      <c r="F9" s="204" t="s">
        <v>394</v>
      </c>
      <c r="G9" s="204" t="s">
        <v>384</v>
      </c>
      <c r="K9" s="205" t="s">
        <v>28</v>
      </c>
      <c r="L9" s="205"/>
      <c r="M9" s="205">
        <v>300</v>
      </c>
      <c r="N9" s="205"/>
      <c r="O9" s="205">
        <v>300</v>
      </c>
    </row>
    <row r="10" spans="2:15" x14ac:dyDescent="0.2">
      <c r="B10" s="205">
        <v>80061294</v>
      </c>
      <c r="C10" s="207">
        <v>44783</v>
      </c>
      <c r="D10" s="204" t="s">
        <v>32</v>
      </c>
      <c r="E10" s="401">
        <v>175</v>
      </c>
      <c r="F10" s="204" t="s">
        <v>394</v>
      </c>
      <c r="G10" s="204" t="s">
        <v>384</v>
      </c>
      <c r="K10" s="205" t="s">
        <v>31</v>
      </c>
      <c r="L10" s="205">
        <v>920</v>
      </c>
      <c r="M10" s="205"/>
      <c r="N10" s="205"/>
      <c r="O10" s="205">
        <v>920</v>
      </c>
    </row>
    <row r="11" spans="2:15" x14ac:dyDescent="0.2">
      <c r="B11" s="205">
        <v>80061294</v>
      </c>
      <c r="C11" s="207">
        <v>44783</v>
      </c>
      <c r="D11" s="204" t="s">
        <v>37</v>
      </c>
      <c r="E11" s="401">
        <v>70</v>
      </c>
      <c r="F11" s="204" t="s">
        <v>394</v>
      </c>
      <c r="G11" s="204" t="s">
        <v>384</v>
      </c>
      <c r="H11" s="208"/>
      <c r="I11" s="208"/>
      <c r="J11" s="208"/>
      <c r="K11" s="205" t="s">
        <v>32</v>
      </c>
      <c r="L11" s="205">
        <v>1340</v>
      </c>
      <c r="M11" s="205"/>
      <c r="N11" s="205"/>
      <c r="O11" s="205">
        <v>1340</v>
      </c>
    </row>
    <row r="12" spans="2:15" x14ac:dyDescent="0.2">
      <c r="B12" s="205">
        <v>80061294</v>
      </c>
      <c r="C12" s="207">
        <v>44783</v>
      </c>
      <c r="D12" s="204" t="s">
        <v>42</v>
      </c>
      <c r="E12" s="401">
        <v>200</v>
      </c>
      <c r="F12" s="204" t="s">
        <v>394</v>
      </c>
      <c r="G12" s="204" t="s">
        <v>383</v>
      </c>
      <c r="K12" s="205" t="s">
        <v>33</v>
      </c>
      <c r="L12" s="205">
        <v>1810</v>
      </c>
      <c r="M12" s="205">
        <v>900</v>
      </c>
      <c r="N12" s="205"/>
      <c r="O12" s="205">
        <v>2710</v>
      </c>
    </row>
    <row r="13" spans="2:15" x14ac:dyDescent="0.2">
      <c r="B13" s="205">
        <v>80061294</v>
      </c>
      <c r="C13" s="207">
        <v>44783</v>
      </c>
      <c r="D13" s="204" t="s">
        <v>42</v>
      </c>
      <c r="E13" s="401">
        <v>390</v>
      </c>
      <c r="F13" s="204" t="s">
        <v>394</v>
      </c>
      <c r="G13" s="204" t="s">
        <v>384</v>
      </c>
      <c r="K13" s="205" t="s">
        <v>35</v>
      </c>
      <c r="L13" s="205"/>
      <c r="M13" s="205">
        <v>2290</v>
      </c>
      <c r="N13" s="205"/>
      <c r="O13" s="205">
        <v>2290</v>
      </c>
    </row>
    <row r="14" spans="2:15" x14ac:dyDescent="0.2">
      <c r="B14" s="205">
        <v>80061294</v>
      </c>
      <c r="C14" s="207">
        <v>44783</v>
      </c>
      <c r="D14" s="204" t="s">
        <v>382</v>
      </c>
      <c r="E14" s="401">
        <v>30</v>
      </c>
      <c r="F14" s="204" t="s">
        <v>394</v>
      </c>
      <c r="G14" s="204" t="s">
        <v>384</v>
      </c>
      <c r="K14" s="205" t="s">
        <v>149</v>
      </c>
      <c r="L14" s="205"/>
      <c r="M14" s="205">
        <v>720</v>
      </c>
      <c r="N14" s="205"/>
      <c r="O14" s="205">
        <v>720</v>
      </c>
    </row>
    <row r="15" spans="2:15" x14ac:dyDescent="0.2">
      <c r="B15" s="205">
        <v>80061294</v>
      </c>
      <c r="C15" s="207">
        <v>44783</v>
      </c>
      <c r="D15" s="204" t="s">
        <v>71</v>
      </c>
      <c r="E15" s="401">
        <v>60</v>
      </c>
      <c r="F15" s="204" t="s">
        <v>394</v>
      </c>
      <c r="G15" s="204" t="s">
        <v>384</v>
      </c>
      <c r="K15" s="205" t="s">
        <v>214</v>
      </c>
      <c r="L15" s="205"/>
      <c r="M15" s="205">
        <v>800</v>
      </c>
      <c r="N15" s="205">
        <v>150</v>
      </c>
      <c r="O15" s="205">
        <v>950</v>
      </c>
    </row>
    <row r="16" spans="2:15" x14ac:dyDescent="0.2">
      <c r="B16" s="205">
        <v>80061302</v>
      </c>
      <c r="C16" s="207">
        <v>44783</v>
      </c>
      <c r="D16" s="204" t="s">
        <v>33</v>
      </c>
      <c r="E16" s="401">
        <v>900</v>
      </c>
      <c r="F16" s="204" t="s">
        <v>395</v>
      </c>
      <c r="G16" s="204" t="s">
        <v>383</v>
      </c>
      <c r="K16" s="205" t="s">
        <v>166</v>
      </c>
      <c r="L16" s="205"/>
      <c r="M16" s="205">
        <v>360</v>
      </c>
      <c r="N16" s="205"/>
      <c r="O16" s="205">
        <v>360</v>
      </c>
    </row>
    <row r="17" spans="1:16" x14ac:dyDescent="0.2">
      <c r="B17" s="205">
        <v>80061302</v>
      </c>
      <c r="C17" s="207">
        <v>44783</v>
      </c>
      <c r="D17" s="204" t="s">
        <v>214</v>
      </c>
      <c r="E17" s="401">
        <v>650</v>
      </c>
      <c r="F17" s="204" t="s">
        <v>395</v>
      </c>
      <c r="G17" s="204" t="s">
        <v>383</v>
      </c>
      <c r="K17" s="205" t="s">
        <v>37</v>
      </c>
      <c r="L17" s="205">
        <v>1925</v>
      </c>
      <c r="M17" s="205"/>
      <c r="N17" s="205"/>
      <c r="O17" s="205">
        <v>1925</v>
      </c>
    </row>
    <row r="18" spans="1:16" x14ac:dyDescent="0.2">
      <c r="B18" s="205">
        <v>80061302</v>
      </c>
      <c r="C18" s="207">
        <v>44783</v>
      </c>
      <c r="D18" s="204" t="s">
        <v>389</v>
      </c>
      <c r="E18" s="401">
        <v>2590</v>
      </c>
      <c r="F18" s="204" t="s">
        <v>395</v>
      </c>
      <c r="G18" s="204" t="s">
        <v>383</v>
      </c>
      <c r="K18" s="205" t="s">
        <v>38</v>
      </c>
      <c r="L18" s="205">
        <v>120</v>
      </c>
      <c r="M18" s="205"/>
      <c r="N18" s="205"/>
      <c r="O18" s="205">
        <v>120</v>
      </c>
    </row>
    <row r="19" spans="1:16" x14ac:dyDescent="0.2">
      <c r="B19" s="205" t="s">
        <v>396</v>
      </c>
      <c r="C19" s="207">
        <v>44778</v>
      </c>
      <c r="D19" s="204" t="s">
        <v>391</v>
      </c>
      <c r="E19" s="401">
        <v>150</v>
      </c>
      <c r="F19" s="204" t="s">
        <v>395</v>
      </c>
      <c r="G19" s="204" t="s">
        <v>384</v>
      </c>
      <c r="K19" s="205" t="s">
        <v>39</v>
      </c>
      <c r="L19" s="205">
        <v>510</v>
      </c>
      <c r="M19" s="205"/>
      <c r="N19" s="205"/>
      <c r="O19" s="205">
        <v>510</v>
      </c>
    </row>
    <row r="20" spans="1:16" x14ac:dyDescent="0.2">
      <c r="B20" s="205">
        <v>80061666</v>
      </c>
      <c r="C20" s="207">
        <v>44791</v>
      </c>
      <c r="D20" s="204" t="s">
        <v>29</v>
      </c>
      <c r="E20" s="401">
        <v>300</v>
      </c>
      <c r="F20" s="204" t="s">
        <v>397</v>
      </c>
      <c r="G20" s="204" t="s">
        <v>384</v>
      </c>
      <c r="K20" s="205" t="s">
        <v>389</v>
      </c>
      <c r="L20" s="205"/>
      <c r="M20" s="205">
        <v>2590</v>
      </c>
      <c r="N20" s="205"/>
      <c r="O20" s="205">
        <v>2590</v>
      </c>
    </row>
    <row r="21" spans="1:16" x14ac:dyDescent="0.2">
      <c r="B21" s="205">
        <v>80061666</v>
      </c>
      <c r="C21" s="207">
        <v>44791</v>
      </c>
      <c r="D21" s="204" t="s">
        <v>28</v>
      </c>
      <c r="E21" s="401">
        <v>100</v>
      </c>
      <c r="F21" s="204" t="s">
        <v>397</v>
      </c>
      <c r="G21" s="204" t="s">
        <v>383</v>
      </c>
      <c r="K21" s="205" t="s">
        <v>42</v>
      </c>
      <c r="L21" s="205">
        <v>390</v>
      </c>
      <c r="M21" s="205">
        <v>450</v>
      </c>
      <c r="N21" s="205"/>
      <c r="O21" s="205">
        <v>840</v>
      </c>
    </row>
    <row r="22" spans="1:16" x14ac:dyDescent="0.2">
      <c r="B22" s="205">
        <v>80061666</v>
      </c>
      <c r="C22" s="207">
        <v>44791</v>
      </c>
      <c r="D22" s="204" t="s">
        <v>31</v>
      </c>
      <c r="E22" s="401">
        <v>460</v>
      </c>
      <c r="F22" s="204" t="s">
        <v>397</v>
      </c>
      <c r="G22" s="204" t="s">
        <v>384</v>
      </c>
      <c r="H22" s="208"/>
      <c r="I22" s="208"/>
      <c r="J22" s="208"/>
      <c r="K22" s="205" t="s">
        <v>44</v>
      </c>
      <c r="L22" s="205">
        <v>200</v>
      </c>
      <c r="M22" s="205"/>
      <c r="N22" s="205"/>
      <c r="O22" s="205">
        <v>200</v>
      </c>
    </row>
    <row r="23" spans="1:16" x14ac:dyDescent="0.2">
      <c r="B23" s="205">
        <v>80061666</v>
      </c>
      <c r="C23" s="207">
        <v>44791</v>
      </c>
      <c r="D23" s="204" t="s">
        <v>32</v>
      </c>
      <c r="E23" s="401">
        <v>175</v>
      </c>
      <c r="F23" s="204" t="s">
        <v>397</v>
      </c>
      <c r="G23" s="204" t="s">
        <v>384</v>
      </c>
      <c r="K23" s="205" t="s">
        <v>382</v>
      </c>
      <c r="L23" s="205">
        <v>60</v>
      </c>
      <c r="M23" s="205"/>
      <c r="N23" s="205"/>
      <c r="O23" s="205">
        <v>60</v>
      </c>
    </row>
    <row r="24" spans="1:16" x14ac:dyDescent="0.2">
      <c r="B24" s="205">
        <v>80061666</v>
      </c>
      <c r="C24" s="207">
        <v>44791</v>
      </c>
      <c r="D24" s="204" t="s">
        <v>33</v>
      </c>
      <c r="E24" s="401">
        <v>1810</v>
      </c>
      <c r="F24" s="204" t="s">
        <v>397</v>
      </c>
      <c r="G24" s="204" t="s">
        <v>384</v>
      </c>
      <c r="K24" s="205" t="s">
        <v>71</v>
      </c>
      <c r="L24" s="205">
        <v>60</v>
      </c>
      <c r="M24" s="205"/>
      <c r="N24" s="205"/>
      <c r="O24" s="205">
        <v>60</v>
      </c>
    </row>
    <row r="25" spans="1:16" x14ac:dyDescent="0.2">
      <c r="B25" s="205">
        <v>80061666</v>
      </c>
      <c r="C25" s="207">
        <v>44791</v>
      </c>
      <c r="D25" s="204" t="s">
        <v>35</v>
      </c>
      <c r="E25" s="401">
        <v>470</v>
      </c>
      <c r="F25" s="204" t="s">
        <v>397</v>
      </c>
      <c r="G25" s="204" t="s">
        <v>383</v>
      </c>
      <c r="K25" s="205" t="s">
        <v>391</v>
      </c>
      <c r="L25" s="205">
        <v>150</v>
      </c>
      <c r="M25" s="205"/>
      <c r="N25" s="205"/>
      <c r="O25" s="205">
        <v>150</v>
      </c>
    </row>
    <row r="26" spans="1:16" x14ac:dyDescent="0.2">
      <c r="B26" s="205">
        <v>80061666</v>
      </c>
      <c r="C26" s="207">
        <v>44791</v>
      </c>
      <c r="D26" s="204" t="s">
        <v>214</v>
      </c>
      <c r="E26" s="401">
        <v>150</v>
      </c>
      <c r="F26" s="204" t="s">
        <v>397</v>
      </c>
      <c r="G26" s="204" t="s">
        <v>342</v>
      </c>
      <c r="K26" s="205" t="s">
        <v>24</v>
      </c>
      <c r="L26" s="205">
        <v>8085</v>
      </c>
      <c r="M26" s="205">
        <v>8410</v>
      </c>
      <c r="N26" s="205">
        <v>150</v>
      </c>
      <c r="O26" s="205">
        <v>16645</v>
      </c>
    </row>
    <row r="27" spans="1:16" x14ac:dyDescent="0.2">
      <c r="B27" s="205">
        <v>80061666</v>
      </c>
      <c r="C27" s="207">
        <v>44791</v>
      </c>
      <c r="D27" s="204" t="s">
        <v>166</v>
      </c>
      <c r="E27" s="401">
        <v>180</v>
      </c>
      <c r="F27" s="204" t="s">
        <v>397</v>
      </c>
      <c r="G27" s="204" t="s">
        <v>383</v>
      </c>
      <c r="L27" s="404"/>
      <c r="M27" s="404"/>
      <c r="N27" s="404"/>
    </row>
    <row r="28" spans="1:16" x14ac:dyDescent="0.2">
      <c r="B28" s="205">
        <v>80061666</v>
      </c>
      <c r="C28" s="207">
        <v>44791</v>
      </c>
      <c r="D28" s="341" t="s">
        <v>37</v>
      </c>
      <c r="E28" s="341">
        <v>210</v>
      </c>
      <c r="F28" s="204" t="s">
        <v>397</v>
      </c>
      <c r="G28" s="204" t="s">
        <v>384</v>
      </c>
    </row>
    <row r="29" spans="1:16" x14ac:dyDescent="0.2">
      <c r="B29" s="205">
        <v>80061666</v>
      </c>
      <c r="C29" s="207">
        <v>44791</v>
      </c>
      <c r="D29" s="341" t="s">
        <v>42</v>
      </c>
      <c r="E29" s="341">
        <v>130</v>
      </c>
      <c r="F29" s="204" t="s">
        <v>397</v>
      </c>
      <c r="G29" s="204" t="s">
        <v>383</v>
      </c>
    </row>
    <row r="30" spans="1:16" x14ac:dyDescent="0.2">
      <c r="B30" s="205">
        <v>80061666</v>
      </c>
      <c r="C30" s="207">
        <v>44791</v>
      </c>
      <c r="D30" s="341" t="s">
        <v>382</v>
      </c>
      <c r="E30" s="341">
        <v>30</v>
      </c>
      <c r="F30" s="204" t="s">
        <v>397</v>
      </c>
      <c r="G30" s="204" t="s">
        <v>384</v>
      </c>
    </row>
    <row r="31" spans="1:16" x14ac:dyDescent="0.2">
      <c r="B31" s="205">
        <v>80062054</v>
      </c>
      <c r="C31" s="207">
        <v>44795</v>
      </c>
      <c r="D31" s="341" t="s">
        <v>32</v>
      </c>
      <c r="E31" s="358">
        <v>990</v>
      </c>
      <c r="F31" s="204" t="s">
        <v>398</v>
      </c>
      <c r="G31" s="204" t="s">
        <v>384</v>
      </c>
      <c r="K31" s="201"/>
      <c r="L31" s="201"/>
      <c r="M31" s="200"/>
      <c r="N31" s="200"/>
      <c r="O31" s="200"/>
      <c r="P31" s="200"/>
    </row>
    <row r="32" spans="1:16" s="200" customFormat="1" x14ac:dyDescent="0.2">
      <c r="A32" s="199"/>
      <c r="B32" s="205">
        <v>80062054</v>
      </c>
      <c r="C32" s="207">
        <v>44795</v>
      </c>
      <c r="D32" s="302" t="s">
        <v>35</v>
      </c>
      <c r="E32" s="302">
        <v>100</v>
      </c>
      <c r="F32" s="204" t="s">
        <v>398</v>
      </c>
      <c r="G32" s="204" t="s">
        <v>383</v>
      </c>
      <c r="H32" s="199"/>
      <c r="I32" s="199"/>
      <c r="J32" s="199"/>
      <c r="K32" s="201"/>
    </row>
    <row r="33" spans="1:16" x14ac:dyDescent="0.2">
      <c r="B33" s="205">
        <v>80062054</v>
      </c>
      <c r="C33" s="207">
        <v>44795</v>
      </c>
      <c r="D33" s="302" t="s">
        <v>214</v>
      </c>
      <c r="E33" s="302">
        <v>150</v>
      </c>
      <c r="F33" s="204" t="s">
        <v>398</v>
      </c>
      <c r="G33" s="204" t="s">
        <v>383</v>
      </c>
      <c r="K33" s="201"/>
      <c r="L33" s="201"/>
      <c r="M33" s="200"/>
      <c r="N33" s="200"/>
      <c r="O33" s="200"/>
      <c r="P33" s="200"/>
    </row>
    <row r="34" spans="1:16" s="200" customFormat="1" x14ac:dyDescent="0.2">
      <c r="A34" s="199"/>
      <c r="B34" s="205">
        <v>80062054</v>
      </c>
      <c r="C34" s="207">
        <v>44795</v>
      </c>
      <c r="D34" s="341" t="s">
        <v>37</v>
      </c>
      <c r="E34" s="341">
        <v>1645</v>
      </c>
      <c r="F34" s="204" t="s">
        <v>398</v>
      </c>
      <c r="G34" s="204" t="s">
        <v>384</v>
      </c>
      <c r="H34" s="199"/>
      <c r="I34" s="199"/>
      <c r="J34" s="199"/>
      <c r="K34" s="201"/>
    </row>
    <row r="35" spans="1:16" s="200" customFormat="1" x14ac:dyDescent="0.2">
      <c r="A35" s="199"/>
      <c r="B35" s="205">
        <v>80062054</v>
      </c>
      <c r="C35" s="207">
        <v>44795</v>
      </c>
      <c r="D35" s="341" t="s">
        <v>38</v>
      </c>
      <c r="E35" s="341">
        <v>120</v>
      </c>
      <c r="F35" s="204" t="s">
        <v>398</v>
      </c>
      <c r="G35" s="204" t="s">
        <v>384</v>
      </c>
      <c r="H35" s="199"/>
      <c r="I35" s="199"/>
      <c r="J35" s="199"/>
      <c r="K35" s="201"/>
    </row>
    <row r="36" spans="1:16" s="200" customFormat="1" x14ac:dyDescent="0.2">
      <c r="A36" s="199"/>
      <c r="B36" s="205">
        <v>80062054</v>
      </c>
      <c r="C36" s="207">
        <v>44795</v>
      </c>
      <c r="D36" s="341" t="s">
        <v>39</v>
      </c>
      <c r="E36" s="341">
        <v>510</v>
      </c>
      <c r="F36" s="204" t="s">
        <v>398</v>
      </c>
      <c r="G36" s="204" t="s">
        <v>384</v>
      </c>
      <c r="H36" s="199"/>
      <c r="I36" s="199"/>
      <c r="J36" s="199"/>
      <c r="K36" s="201"/>
    </row>
    <row r="37" spans="1:16" s="200" customFormat="1" x14ac:dyDescent="0.2">
      <c r="A37" s="199"/>
      <c r="B37" s="205">
        <v>80062054</v>
      </c>
      <c r="C37" s="207">
        <v>44795</v>
      </c>
      <c r="D37" s="341" t="s">
        <v>42</v>
      </c>
      <c r="E37" s="341">
        <v>120</v>
      </c>
      <c r="F37" s="204" t="s">
        <v>398</v>
      </c>
      <c r="G37" s="204" t="s">
        <v>383</v>
      </c>
      <c r="H37" s="199"/>
      <c r="I37" s="199"/>
      <c r="J37" s="199"/>
      <c r="K37" s="201"/>
    </row>
    <row r="38" spans="1:16" s="200" customFormat="1" x14ac:dyDescent="0.2">
      <c r="A38" s="199"/>
      <c r="B38" s="205">
        <v>80062054</v>
      </c>
      <c r="C38" s="207">
        <v>44795</v>
      </c>
      <c r="D38" s="341" t="s">
        <v>44</v>
      </c>
      <c r="E38" s="341">
        <v>200</v>
      </c>
      <c r="F38" s="204" t="s">
        <v>398</v>
      </c>
      <c r="G38" s="204" t="s">
        <v>384</v>
      </c>
      <c r="H38" s="199"/>
      <c r="I38" s="199"/>
      <c r="J38" s="199"/>
      <c r="K38" s="201"/>
    </row>
    <row r="39" spans="1:16" s="200" customFormat="1" x14ac:dyDescent="0.2">
      <c r="A39" s="199"/>
      <c r="B39" s="205"/>
      <c r="C39" s="207"/>
      <c r="D39" s="205"/>
      <c r="E39" s="205"/>
      <c r="F39" s="341"/>
      <c r="G39" s="204"/>
      <c r="H39" s="199"/>
      <c r="I39" s="199"/>
      <c r="J39" s="199"/>
      <c r="K39" s="201"/>
    </row>
    <row r="40" spans="1:16" s="200" customFormat="1" x14ac:dyDescent="0.2">
      <c r="A40" s="199"/>
      <c r="B40" s="205"/>
      <c r="C40" s="207"/>
      <c r="D40" s="205"/>
      <c r="E40" s="205"/>
      <c r="F40" s="341"/>
      <c r="G40" s="204"/>
      <c r="H40" s="199"/>
      <c r="I40" s="199"/>
      <c r="J40" s="199"/>
      <c r="K40" s="201"/>
    </row>
    <row r="41" spans="1:16" s="200" customFormat="1" x14ac:dyDescent="0.2">
      <c r="A41" s="199"/>
      <c r="B41" s="205"/>
      <c r="C41" s="207"/>
      <c r="D41" s="205"/>
      <c r="E41" s="205"/>
      <c r="F41" s="356"/>
      <c r="G41" s="204"/>
      <c r="H41" s="199"/>
      <c r="I41" s="199"/>
      <c r="J41" s="199"/>
      <c r="K41" s="201"/>
    </row>
    <row r="42" spans="1:16" s="200" customFormat="1" x14ac:dyDescent="0.2">
      <c r="A42" s="199"/>
      <c r="B42" s="205"/>
      <c r="C42" s="207"/>
      <c r="D42" s="205"/>
      <c r="E42" s="205"/>
      <c r="F42" s="205"/>
      <c r="G42" s="204"/>
      <c r="H42" s="199"/>
      <c r="I42" s="199"/>
      <c r="J42" s="199"/>
      <c r="K42" s="201"/>
    </row>
    <row r="43" spans="1:16" s="200" customFormat="1" x14ac:dyDescent="0.2">
      <c r="A43" s="199"/>
      <c r="B43" s="205"/>
      <c r="C43" s="207"/>
      <c r="D43" s="205"/>
      <c r="E43" s="205"/>
      <c r="F43" s="205"/>
      <c r="G43" s="204"/>
      <c r="H43" s="199"/>
      <c r="I43" s="199"/>
      <c r="J43" s="199"/>
      <c r="K43" s="201"/>
    </row>
    <row r="44" spans="1:16" s="200" customFormat="1" x14ac:dyDescent="0.2">
      <c r="A44" s="199"/>
      <c r="B44" s="205"/>
      <c r="C44" s="207"/>
      <c r="D44" s="205"/>
      <c r="E44" s="205"/>
      <c r="F44" s="205"/>
      <c r="G44" s="204"/>
      <c r="H44" s="199"/>
      <c r="I44" s="199"/>
      <c r="J44" s="199"/>
      <c r="K44" s="201"/>
    </row>
    <row r="45" spans="1:16" s="200" customFormat="1" x14ac:dyDescent="0.2">
      <c r="A45" s="199"/>
      <c r="C45" s="203"/>
      <c r="D45" s="205"/>
      <c r="E45" s="205"/>
      <c r="F45" s="205"/>
      <c r="G45" s="204"/>
      <c r="H45" s="199"/>
      <c r="I45" s="199"/>
      <c r="J45" s="199"/>
      <c r="K45" s="201"/>
    </row>
    <row r="46" spans="1:16" s="200" customFormat="1" x14ac:dyDescent="0.2">
      <c r="A46" s="199"/>
      <c r="C46" s="203"/>
      <c r="G46" s="199"/>
      <c r="H46" s="199"/>
      <c r="I46" s="199"/>
      <c r="J46" s="199"/>
      <c r="K46" s="201"/>
    </row>
    <row r="47" spans="1:16" s="200" customFormat="1" x14ac:dyDescent="0.2">
      <c r="A47" s="199"/>
      <c r="C47" s="203"/>
      <c r="G47" s="199"/>
      <c r="H47" s="199"/>
      <c r="I47" s="199"/>
      <c r="J47" s="199"/>
      <c r="K47" s="201"/>
    </row>
    <row r="48" spans="1:16" s="200" customFormat="1" x14ac:dyDescent="0.2">
      <c r="A48" s="199"/>
      <c r="C48" s="203"/>
      <c r="G48" s="199"/>
      <c r="H48" s="199"/>
      <c r="I48" s="199"/>
      <c r="J48" s="199"/>
      <c r="K48" s="199"/>
    </row>
    <row r="49" spans="1:11" s="200" customFormat="1" x14ac:dyDescent="0.2">
      <c r="A49" s="199"/>
      <c r="B49" s="201" t="s">
        <v>29</v>
      </c>
      <c r="C49" s="200" t="s">
        <v>384</v>
      </c>
      <c r="G49" s="199"/>
      <c r="H49" s="199"/>
      <c r="I49" s="199"/>
      <c r="J49" s="199"/>
      <c r="K49" s="199"/>
    </row>
    <row r="50" spans="1:11" s="200" customFormat="1" x14ac:dyDescent="0.2">
      <c r="A50" s="199"/>
      <c r="B50" s="201" t="s">
        <v>30</v>
      </c>
      <c r="C50" s="200" t="s">
        <v>383</v>
      </c>
      <c r="F50" s="201"/>
      <c r="G50" s="199"/>
      <c r="H50" s="199"/>
      <c r="I50" s="199"/>
      <c r="J50" s="199"/>
      <c r="K50" s="199"/>
    </row>
    <row r="51" spans="1:11" s="200" customFormat="1" x14ac:dyDescent="0.2">
      <c r="A51" s="199"/>
      <c r="B51" s="201" t="s">
        <v>28</v>
      </c>
      <c r="C51" s="200" t="s">
        <v>342</v>
      </c>
      <c r="F51" s="201"/>
      <c r="G51" s="199"/>
      <c r="H51" s="199"/>
      <c r="I51" s="199"/>
      <c r="J51" s="199"/>
      <c r="K51" s="199"/>
    </row>
    <row r="52" spans="1:11" s="200" customFormat="1" x14ac:dyDescent="0.2">
      <c r="A52" s="199"/>
      <c r="B52" s="201" t="s">
        <v>31</v>
      </c>
      <c r="F52" s="201"/>
      <c r="G52" s="199"/>
      <c r="H52" s="199"/>
      <c r="I52" s="199"/>
      <c r="J52" s="199"/>
      <c r="K52" s="199"/>
    </row>
    <row r="53" spans="1:11" s="200" customFormat="1" x14ac:dyDescent="0.2">
      <c r="A53" s="199"/>
      <c r="B53" s="201" t="s">
        <v>32</v>
      </c>
      <c r="F53" s="201"/>
      <c r="G53" s="199"/>
      <c r="H53" s="199"/>
      <c r="I53" s="199"/>
      <c r="J53" s="199"/>
      <c r="K53" s="199"/>
    </row>
    <row r="54" spans="1:11" s="200" customFormat="1" x14ac:dyDescent="0.2">
      <c r="A54" s="199"/>
      <c r="B54" s="201" t="s">
        <v>33</v>
      </c>
      <c r="F54" s="201"/>
      <c r="G54" s="199"/>
      <c r="H54" s="199"/>
      <c r="I54" s="199"/>
      <c r="J54" s="199"/>
      <c r="K54" s="199"/>
    </row>
    <row r="55" spans="1:11" s="200" customFormat="1" x14ac:dyDescent="0.2">
      <c r="A55" s="199"/>
      <c r="B55" s="201" t="s">
        <v>34</v>
      </c>
      <c r="F55" s="201"/>
      <c r="G55" s="199"/>
      <c r="H55" s="199"/>
      <c r="I55" s="199"/>
      <c r="J55" s="199"/>
      <c r="K55" s="199"/>
    </row>
    <row r="56" spans="1:11" s="200" customFormat="1" x14ac:dyDescent="0.2">
      <c r="A56" s="199"/>
      <c r="B56" s="201" t="s">
        <v>35</v>
      </c>
      <c r="F56" s="201"/>
      <c r="G56" s="199"/>
      <c r="H56" s="199"/>
      <c r="I56" s="199"/>
      <c r="J56" s="199"/>
      <c r="K56" s="199"/>
    </row>
    <row r="57" spans="1:11" s="200" customFormat="1" x14ac:dyDescent="0.2">
      <c r="A57" s="199"/>
      <c r="B57" s="200" t="s">
        <v>149</v>
      </c>
      <c r="F57" s="201"/>
      <c r="G57" s="199"/>
      <c r="H57" s="199"/>
      <c r="I57" s="199"/>
      <c r="J57" s="199"/>
      <c r="K57" s="199"/>
    </row>
    <row r="58" spans="1:11" s="200" customFormat="1" x14ac:dyDescent="0.2">
      <c r="A58" s="199"/>
      <c r="B58" s="200" t="s">
        <v>214</v>
      </c>
      <c r="F58" s="201"/>
      <c r="G58" s="199"/>
      <c r="H58" s="199"/>
      <c r="I58" s="199"/>
      <c r="J58" s="199"/>
      <c r="K58" s="199"/>
    </row>
    <row r="59" spans="1:11" s="200" customFormat="1" x14ac:dyDescent="0.2">
      <c r="A59" s="199"/>
      <c r="B59" s="201" t="s">
        <v>36</v>
      </c>
      <c r="F59" s="201"/>
      <c r="G59" s="199"/>
      <c r="H59" s="199"/>
      <c r="I59" s="199"/>
      <c r="J59" s="199"/>
      <c r="K59" s="199"/>
    </row>
    <row r="60" spans="1:11" s="200" customFormat="1" x14ac:dyDescent="0.2">
      <c r="A60" s="199"/>
      <c r="B60" s="200" t="s">
        <v>90</v>
      </c>
      <c r="F60" s="201"/>
      <c r="G60" s="199"/>
      <c r="H60" s="199"/>
      <c r="I60" s="199"/>
      <c r="J60" s="199"/>
      <c r="K60" s="199"/>
    </row>
    <row r="61" spans="1:11" s="200" customFormat="1" x14ac:dyDescent="0.2">
      <c r="A61" s="199"/>
      <c r="B61" s="201" t="s">
        <v>166</v>
      </c>
      <c r="F61" s="201"/>
      <c r="G61" s="199"/>
      <c r="H61" s="199"/>
      <c r="I61" s="199"/>
      <c r="J61" s="199"/>
      <c r="K61" s="199"/>
    </row>
    <row r="62" spans="1:11" s="200" customFormat="1" x14ac:dyDescent="0.2">
      <c r="A62" s="199"/>
      <c r="B62" s="201" t="s">
        <v>37</v>
      </c>
      <c r="F62" s="201"/>
      <c r="G62" s="199"/>
      <c r="H62" s="199"/>
      <c r="I62" s="199"/>
      <c r="J62" s="199"/>
      <c r="K62" s="199"/>
    </row>
    <row r="63" spans="1:11" s="200" customFormat="1" x14ac:dyDescent="0.2">
      <c r="A63" s="199"/>
      <c r="B63" s="201" t="s">
        <v>38</v>
      </c>
      <c r="F63" s="201"/>
      <c r="G63" s="199"/>
      <c r="H63" s="199"/>
      <c r="I63" s="199"/>
      <c r="J63" s="199"/>
      <c r="K63" s="199"/>
    </row>
    <row r="64" spans="1:11" s="200" customFormat="1" x14ac:dyDescent="0.2">
      <c r="A64" s="199"/>
      <c r="B64" s="201" t="s">
        <v>39</v>
      </c>
      <c r="F64" s="201"/>
      <c r="G64" s="199"/>
      <c r="H64" s="199"/>
      <c r="I64" s="199"/>
      <c r="J64" s="199"/>
      <c r="K64" s="199"/>
    </row>
    <row r="65" spans="1:11" s="200" customFormat="1" x14ac:dyDescent="0.2">
      <c r="A65" s="199"/>
      <c r="B65" s="200" t="s">
        <v>76</v>
      </c>
      <c r="F65" s="201"/>
      <c r="G65" s="199"/>
      <c r="H65" s="199"/>
      <c r="I65" s="199"/>
      <c r="J65" s="199"/>
      <c r="K65" s="199"/>
    </row>
    <row r="66" spans="1:11" s="200" customFormat="1" x14ac:dyDescent="0.2">
      <c r="A66" s="199"/>
      <c r="B66" s="201" t="s">
        <v>40</v>
      </c>
      <c r="F66" s="201"/>
      <c r="G66" s="199"/>
      <c r="H66" s="199"/>
      <c r="I66" s="199"/>
      <c r="J66" s="199"/>
      <c r="K66" s="199"/>
    </row>
    <row r="67" spans="1:11" s="200" customFormat="1" x14ac:dyDescent="0.2">
      <c r="A67" s="199"/>
      <c r="B67" s="201" t="s">
        <v>391</v>
      </c>
      <c r="F67" s="201"/>
      <c r="G67" s="199"/>
      <c r="H67" s="199"/>
      <c r="I67" s="199"/>
      <c r="J67" s="199"/>
      <c r="K67" s="199"/>
    </row>
    <row r="68" spans="1:11" s="200" customFormat="1" x14ac:dyDescent="0.2">
      <c r="A68" s="199"/>
      <c r="B68" s="201" t="s">
        <v>41</v>
      </c>
      <c r="F68" s="201"/>
      <c r="G68" s="199"/>
      <c r="H68" s="199"/>
      <c r="I68" s="199"/>
      <c r="J68" s="199"/>
      <c r="K68" s="199"/>
    </row>
    <row r="69" spans="1:11" s="200" customFormat="1" x14ac:dyDescent="0.2">
      <c r="A69" s="199"/>
      <c r="B69" s="200" t="s">
        <v>70</v>
      </c>
      <c r="F69" s="201"/>
      <c r="G69" s="199"/>
      <c r="H69" s="199"/>
      <c r="I69" s="199"/>
      <c r="J69" s="199"/>
      <c r="K69" s="199"/>
    </row>
    <row r="70" spans="1:11" s="200" customFormat="1" x14ac:dyDescent="0.2">
      <c r="A70" s="199"/>
      <c r="B70" s="201" t="s">
        <v>42</v>
      </c>
      <c r="F70" s="201"/>
      <c r="G70" s="199"/>
      <c r="H70" s="199"/>
      <c r="I70" s="199"/>
      <c r="J70" s="199"/>
      <c r="K70" s="199"/>
    </row>
    <row r="71" spans="1:11" s="200" customFormat="1" x14ac:dyDescent="0.2">
      <c r="A71" s="199"/>
      <c r="B71" s="201" t="s">
        <v>210</v>
      </c>
      <c r="F71" s="201"/>
      <c r="G71" s="199"/>
      <c r="H71" s="199"/>
      <c r="I71" s="199"/>
      <c r="J71" s="199"/>
      <c r="K71" s="199"/>
    </row>
    <row r="72" spans="1:11" s="200" customFormat="1" x14ac:dyDescent="0.2">
      <c r="A72" s="199"/>
      <c r="B72" s="201" t="s">
        <v>43</v>
      </c>
      <c r="F72" s="201"/>
      <c r="G72" s="199"/>
      <c r="H72" s="199"/>
      <c r="I72" s="199"/>
      <c r="J72" s="199"/>
      <c r="K72" s="199"/>
    </row>
    <row r="73" spans="1:11" s="200" customFormat="1" x14ac:dyDescent="0.2">
      <c r="A73" s="199"/>
      <c r="B73" s="201" t="s">
        <v>44</v>
      </c>
      <c r="F73" s="201"/>
      <c r="G73" s="199"/>
      <c r="H73" s="199"/>
      <c r="I73" s="199"/>
      <c r="J73" s="199"/>
      <c r="K73" s="199"/>
    </row>
    <row r="74" spans="1:11" s="200" customFormat="1" x14ac:dyDescent="0.2">
      <c r="A74" s="199"/>
      <c r="B74" s="201" t="s">
        <v>382</v>
      </c>
      <c r="F74" s="201"/>
      <c r="G74" s="199"/>
      <c r="H74" s="199"/>
      <c r="I74" s="199"/>
      <c r="J74" s="199"/>
      <c r="K74" s="199"/>
    </row>
    <row r="75" spans="1:11" s="200" customFormat="1" x14ac:dyDescent="0.2">
      <c r="A75" s="199"/>
      <c r="B75" s="370" t="s">
        <v>71</v>
      </c>
      <c r="F75" s="201"/>
      <c r="G75" s="199"/>
      <c r="H75" s="199"/>
      <c r="I75" s="199"/>
      <c r="J75" s="199"/>
      <c r="K75" s="199"/>
    </row>
    <row r="76" spans="1:11" s="200" customFormat="1" x14ac:dyDescent="0.2">
      <c r="A76" s="199"/>
      <c r="B76" s="200" t="s">
        <v>248</v>
      </c>
      <c r="F76" s="201"/>
      <c r="G76" s="199"/>
      <c r="H76" s="199"/>
      <c r="I76" s="199"/>
      <c r="J76" s="199"/>
      <c r="K76" s="199"/>
    </row>
    <row r="77" spans="1:11" s="200" customFormat="1" x14ac:dyDescent="0.2">
      <c r="A77" s="199"/>
      <c r="F77" s="201"/>
      <c r="G77" s="199"/>
      <c r="H77" s="199"/>
      <c r="I77" s="199"/>
      <c r="J77" s="199"/>
      <c r="K77" s="199"/>
    </row>
    <row r="78" spans="1:11" s="200" customFormat="1" x14ac:dyDescent="0.2">
      <c r="A78" s="199"/>
      <c r="F78" s="201"/>
      <c r="G78" s="199"/>
      <c r="H78" s="199"/>
      <c r="I78" s="199"/>
      <c r="J78" s="199"/>
      <c r="K78" s="199"/>
    </row>
    <row r="79" spans="1:11" s="200" customFormat="1" x14ac:dyDescent="0.2">
      <c r="A79" s="199"/>
      <c r="F79" s="201"/>
      <c r="G79" s="199"/>
      <c r="H79" s="199"/>
      <c r="I79" s="199"/>
      <c r="J79" s="199"/>
      <c r="K79" s="199"/>
    </row>
    <row r="80" spans="1:11" s="200" customFormat="1" x14ac:dyDescent="0.2">
      <c r="A80" s="199"/>
      <c r="F80" s="201"/>
      <c r="G80" s="199"/>
      <c r="H80" s="199"/>
      <c r="I80" s="199"/>
      <c r="J80" s="199"/>
      <c r="K80" s="199"/>
    </row>
    <row r="81" spans="1:11" s="200" customFormat="1" x14ac:dyDescent="0.2">
      <c r="A81" s="199"/>
      <c r="F81" s="201"/>
      <c r="G81" s="199"/>
      <c r="H81" s="199"/>
      <c r="I81" s="199"/>
      <c r="J81" s="199"/>
      <c r="K81" s="199"/>
    </row>
  </sheetData>
  <autoFilter ref="B3:G30" xr:uid="{29EDD838-A273-4193-9D0D-FC761F0D8DB7}">
    <sortState xmlns:xlrd2="http://schemas.microsoft.com/office/spreadsheetml/2017/richdata2" ref="B4:G31">
      <sortCondition ref="B3:B30"/>
    </sortState>
  </autoFilter>
  <dataValidations count="7">
    <dataValidation type="list" allowBlank="1" showInputMessage="1" showErrorMessage="1" sqref="G4:G38" xr:uid="{E0ED991B-1036-4582-9A2D-EFBA6BD44E62}">
      <formula1>$C$49:$C$51</formula1>
    </dataValidation>
    <dataValidation type="list" allowBlank="1" showInputMessage="1" showErrorMessage="1" sqref="G39:G45" xr:uid="{FC50E914-ACEB-4DBD-8EC3-5D16CCCEFDE1}">
      <formula1>$C$49:$C$52</formula1>
    </dataValidation>
    <dataValidation type="list" allowBlank="1" showInputMessage="1" showErrorMessage="1" sqref="D41" xr:uid="{08FD9045-11FA-449F-AD9E-061B65B48E2C}">
      <formula1>$B$47:$B$80</formula1>
    </dataValidation>
    <dataValidation type="list" allowBlank="1" showInputMessage="1" showErrorMessage="1" sqref="D50" xr:uid="{A82BB961-9437-468E-97E2-07072FB983B8}">
      <formula1>$B$49:$B$69</formula1>
    </dataValidation>
    <dataValidation type="list" allowBlank="1" showInputMessage="1" showErrorMessage="1" sqref="D46:D49 D4:D34" xr:uid="{3F597213-0F1F-48CF-884F-006608201B67}">
      <formula1>$B$49:$B$76</formula1>
    </dataValidation>
    <dataValidation type="list" allowBlank="1" showInputMessage="1" showErrorMessage="1" sqref="D35:D36" xr:uid="{1913BB95-FE06-4382-86CD-318C4248EC8E}">
      <formula1>$B$47:$B$75</formula1>
    </dataValidation>
    <dataValidation type="list" allowBlank="1" showInputMessage="1" showErrorMessage="1" sqref="D37:D40 D42:D45" xr:uid="{7F12AB54-B602-47B7-84F4-DD11B0B5B95B}">
      <formula1>$B$47:$B$74</formula1>
    </dataValidation>
  </dataValidations>
  <pageMargins left="0.51181102362204722" right="0.11811023622047245" top="0.74803149606299213" bottom="0.74803149606299213" header="0.31496062992125984" footer="0.31496062992125984"/>
  <pageSetup paperSize="9" scale="77" orientation="portrait"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4F65D-5971-4E98-8212-2EE7FD7C33CF}">
  <sheetPr filterMode="1">
    <tabColor rgb="FFFFC000"/>
    <pageSetUpPr fitToPage="1"/>
  </sheetPr>
  <dimension ref="A1:Q152"/>
  <sheetViews>
    <sheetView showGridLines="0" topLeftCell="E61" zoomScale="85" zoomScaleNormal="85" workbookViewId="0">
      <selection activeCell="I23" sqref="I23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400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39" si="0">VLOOKUP(A8,$A$104:$B$155,2,FALSE)</f>
        <v>3.0225999999999997</v>
      </c>
      <c r="E8" s="205">
        <f>IFERROR(VLOOKUP($A8,'Control-UTE Septiembre 2022'!$I$8:$L$25,2,FALSE),0)</f>
        <v>2800</v>
      </c>
      <c r="F8" s="205">
        <f>IFERROR(VLOOKUP($A8,'Control-UTE Septiembre 2022'!$I$8:$L$25,3,FALSE),0)</f>
        <v>0</v>
      </c>
      <c r="G8" s="205">
        <f>IFERROR(VLOOKUP($A8,'Control-UTE Septiembre 2022'!$I$8:$M$25,4,FALSE),0)</f>
        <v>0</v>
      </c>
      <c r="H8" s="205">
        <f>E8+F8+G8</f>
        <v>2800</v>
      </c>
      <c r="I8" s="205" t="s">
        <v>12</v>
      </c>
      <c r="J8" s="346">
        <f>D8*H8</f>
        <v>8463.2799999999988</v>
      </c>
      <c r="K8" s="377">
        <f>J8+F8</f>
        <v>8463.2799999999988</v>
      </c>
      <c r="M8" s="290"/>
      <c r="O8" s="71" t="s">
        <v>228</v>
      </c>
      <c r="P8" s="237">
        <f>H8</f>
        <v>2800</v>
      </c>
    </row>
    <row r="9" spans="1:16" s="200" customFormat="1" ht="24.95" customHeight="1" x14ac:dyDescent="0.2">
      <c r="A9" s="74" t="s">
        <v>412</v>
      </c>
      <c r="B9" s="413">
        <v>2</v>
      </c>
      <c r="C9" s="415" t="s">
        <v>50</v>
      </c>
      <c r="D9" s="256">
        <f t="shared" si="0"/>
        <v>4.0386000000000006</v>
      </c>
      <c r="E9" s="205">
        <f>IFERROR(VLOOKUP($A9,'Control-UTE Septiembre 2022'!$I$8:$L$25,2,FALSE),0)</f>
        <v>1430</v>
      </c>
      <c r="F9" s="205">
        <f>IFERROR(VLOOKUP($A9,'Control-UTE Septiembre 2022'!$I$8:$L$25,3,FALSE),0)</f>
        <v>0</v>
      </c>
      <c r="G9" s="205">
        <f>IFERROR(VLOOKUP($A9,'Control-UTE Septiembre 2022'!$I$8:$M$25,4,FALSE),0)</f>
        <v>0</v>
      </c>
      <c r="H9" s="205">
        <f t="shared" ref="H9:H56" si="1">E9+F9+G9</f>
        <v>1430</v>
      </c>
      <c r="I9" s="205" t="s">
        <v>12</v>
      </c>
      <c r="J9" s="346">
        <f t="shared" ref="J9:J54" si="2">D9*H9</f>
        <v>5775.1980000000012</v>
      </c>
      <c r="K9" s="333"/>
      <c r="O9" s="71" t="s">
        <v>486</v>
      </c>
      <c r="P9" s="237">
        <f t="shared" ref="P9:P54" si="3">H9</f>
        <v>1430</v>
      </c>
    </row>
    <row r="10" spans="1:16" s="200" customFormat="1" ht="24.95" customHeight="1" x14ac:dyDescent="0.2">
      <c r="A10" s="74" t="s">
        <v>413</v>
      </c>
      <c r="B10" s="413">
        <v>3</v>
      </c>
      <c r="C10" s="415" t="s">
        <v>454</v>
      </c>
      <c r="D10" s="256">
        <f t="shared" si="0"/>
        <v>3.0607000000000002</v>
      </c>
      <c r="E10" s="205">
        <f>IFERROR(VLOOKUP($A10,'Control-UTE Septiembre 2022'!$I$8:$L$25,2,FALSE),0)</f>
        <v>120</v>
      </c>
      <c r="F10" s="205">
        <f>IFERROR(VLOOKUP($A10,'Control-UTE Septiembre 2022'!$I$8:$L$25,3,FALSE),0)</f>
        <v>0</v>
      </c>
      <c r="G10" s="205">
        <f>IFERROR(VLOOKUP($A10,'Control-UTE Septiembre 2022'!$I$8:$M$25,4,FALSE),0)</f>
        <v>0</v>
      </c>
      <c r="H10" s="205">
        <f t="shared" si="1"/>
        <v>120</v>
      </c>
      <c r="I10" s="205" t="s">
        <v>12</v>
      </c>
      <c r="J10" s="346">
        <f t="shared" si="2"/>
        <v>367.28400000000005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414</v>
      </c>
      <c r="B11" s="413">
        <v>4</v>
      </c>
      <c r="C11" s="415" t="s">
        <v>55</v>
      </c>
      <c r="D11" s="256">
        <f t="shared" si="0"/>
        <v>2.7304999999999997</v>
      </c>
      <c r="E11" s="205">
        <f>IFERROR(VLOOKUP($A11,'Control-UTE Septiembre 2022'!$I$8:$L$25,2,FALSE),0)</f>
        <v>1867</v>
      </c>
      <c r="F11" s="205">
        <f>IFERROR(VLOOKUP($A11,'Control-UTE Septiembre 2022'!$I$8:$L$25,3,FALSE),0)</f>
        <v>0</v>
      </c>
      <c r="G11" s="205">
        <f>IFERROR(VLOOKUP($A11,'Control-UTE Septiembre 2022'!$I$8:$M$25,4,FALSE),0)</f>
        <v>0</v>
      </c>
      <c r="H11" s="205">
        <f t="shared" si="1"/>
        <v>1867</v>
      </c>
      <c r="I11" s="205" t="s">
        <v>12</v>
      </c>
      <c r="J11" s="346">
        <f t="shared" si="2"/>
        <v>5097.843499999999</v>
      </c>
      <c r="K11" s="377"/>
      <c r="N11" s="199"/>
      <c r="O11" s="71" t="s">
        <v>230</v>
      </c>
      <c r="P11" s="237">
        <f t="shared" si="3"/>
        <v>1867</v>
      </c>
    </row>
    <row r="12" spans="1:16" s="200" customFormat="1" ht="24.95" customHeight="1" x14ac:dyDescent="0.2">
      <c r="A12" s="74" t="s">
        <v>415</v>
      </c>
      <c r="B12" s="413">
        <v>5</v>
      </c>
      <c r="C12" s="415" t="s">
        <v>455</v>
      </c>
      <c r="D12" s="256">
        <f t="shared" si="0"/>
        <v>3.5941000000000001</v>
      </c>
      <c r="E12" s="205">
        <f>IFERROR(VLOOKUP($A12,'Control-UTE Septiembre 2022'!$I$8:$L$25,2,FALSE),0)</f>
        <v>390</v>
      </c>
      <c r="F12" s="205">
        <f>IFERROR(VLOOKUP($A12,'Control-UTE Septiembre 2022'!$I$8:$L$25,3,FALSE),0)</f>
        <v>0</v>
      </c>
      <c r="G12" s="205">
        <f>IFERROR(VLOOKUP($A12,'Control-UTE Septiembre 2022'!$I$8:$M$25,4,FALSE),0)</f>
        <v>0</v>
      </c>
      <c r="H12" s="205">
        <f t="shared" si="1"/>
        <v>390</v>
      </c>
      <c r="I12" s="205" t="s">
        <v>12</v>
      </c>
      <c r="J12" s="346">
        <f t="shared" si="2"/>
        <v>1401.6990000000001</v>
      </c>
      <c r="K12" s="377"/>
      <c r="N12" s="199"/>
      <c r="O12" s="71" t="s">
        <v>487</v>
      </c>
      <c r="P12" s="237">
        <f t="shared" si="3"/>
        <v>390</v>
      </c>
    </row>
    <row r="13" spans="1:16" s="200" customFormat="1" ht="24.95" hidden="1" customHeight="1" x14ac:dyDescent="0.2">
      <c r="A13" t="s">
        <v>416</v>
      </c>
      <c r="B13" s="413">
        <v>6</v>
      </c>
      <c r="C13" s="415" t="s">
        <v>59</v>
      </c>
      <c r="D13" s="256">
        <f t="shared" si="0"/>
        <v>2.7304999999999997</v>
      </c>
      <c r="E13" s="205">
        <f>IFERROR(VLOOKUP($A13,'Control-UTE Septiembre 2022'!$I$8:$L$25,2,FALSE),0)</f>
        <v>0</v>
      </c>
      <c r="F13" s="205">
        <f>IFERROR(VLOOKUP($A13,'Control-UTE Septiembre 2022'!$I$8:$L$25,3,FALSE),0)</f>
        <v>0</v>
      </c>
      <c r="G13" s="205">
        <f>IFERROR(VLOOKUP($A13,'Control-UTE Septiembre 2022'!$I$8:$M$25,4,FALSE),0)</f>
        <v>0</v>
      </c>
      <c r="H13" s="205">
        <f t="shared" si="1"/>
        <v>0</v>
      </c>
      <c r="I13" s="205" t="s">
        <v>12</v>
      </c>
      <c r="J13" s="346">
        <f t="shared" si="2"/>
        <v>0</v>
      </c>
      <c r="K13" s="377"/>
      <c r="N13" s="199"/>
      <c r="O13"/>
      <c r="P13" s="237">
        <f t="shared" si="3"/>
        <v>0</v>
      </c>
    </row>
    <row r="14" spans="1:16" s="200" customFormat="1" ht="24.95" hidden="1" customHeight="1" x14ac:dyDescent="0.2">
      <c r="A14" t="s">
        <v>417</v>
      </c>
      <c r="B14" s="413">
        <v>7</v>
      </c>
      <c r="C14" s="415" t="s">
        <v>58</v>
      </c>
      <c r="D14" s="256">
        <f t="shared" si="0"/>
        <v>4.3941999999999997</v>
      </c>
      <c r="E14" s="205">
        <f>IFERROR(VLOOKUP($A14,'Control-UTE Septiembre 2022'!$I$8:$L$25,2,FALSE),0)</f>
        <v>0</v>
      </c>
      <c r="F14" s="205">
        <f>IFERROR(VLOOKUP($A14,'Control-UTE Septiembre 2022'!$I$8:$L$25,3,FALSE),0)</f>
        <v>0</v>
      </c>
      <c r="G14" s="205">
        <f>IFERROR(VLOOKUP($A14,'Control-UTE Septiembre 2022'!$I$8:$M$25,4,FALSE),0)</f>
        <v>0</v>
      </c>
      <c r="H14" s="205">
        <f t="shared" si="1"/>
        <v>0</v>
      </c>
      <c r="I14" s="205" t="s">
        <v>12</v>
      </c>
      <c r="J14" s="346">
        <f t="shared" si="2"/>
        <v>0</v>
      </c>
      <c r="K14" s="333"/>
      <c r="N14" s="199"/>
      <c r="O14"/>
      <c r="P14" s="237">
        <f t="shared" si="3"/>
        <v>0</v>
      </c>
    </row>
    <row r="15" spans="1:16" s="200" customFormat="1" ht="24.95" customHeight="1" x14ac:dyDescent="0.2">
      <c r="A15" s="74" t="s">
        <v>418</v>
      </c>
      <c r="B15" s="413">
        <v>8</v>
      </c>
      <c r="C15" s="415" t="s">
        <v>46</v>
      </c>
      <c r="D15" s="256">
        <f t="shared" si="0"/>
        <v>3.5051999999999999</v>
      </c>
      <c r="E15" s="205">
        <f>IFERROR(VLOOKUP($A15,'Control-UTE Septiembre 2022'!$I$8:$L$25,2,FALSE),0)</f>
        <v>600</v>
      </c>
      <c r="F15" s="205">
        <f>IFERROR(VLOOKUP($A15,'Control-UTE Septiembre 2022'!$I$8:$L$25,3,FALSE),0)</f>
        <v>0</v>
      </c>
      <c r="G15" s="205">
        <f>IFERROR(VLOOKUP($A15,'Control-UTE Septiembre 2022'!$I$8:$M$25,4,FALSE),0)</f>
        <v>0</v>
      </c>
      <c r="H15" s="205">
        <f t="shared" ref="H15:H20" si="4">E15+F15+G15</f>
        <v>600</v>
      </c>
      <c r="I15" s="347" t="s">
        <v>12</v>
      </c>
      <c r="J15" s="346">
        <f t="shared" ref="J15:J20" si="5">D15*H15</f>
        <v>2103.12</v>
      </c>
      <c r="K15" s="377"/>
      <c r="N15" s="199"/>
      <c r="O15" s="71" t="s">
        <v>224</v>
      </c>
      <c r="P15" s="237">
        <f t="shared" ref="P15:P20" si="6">H15</f>
        <v>600</v>
      </c>
    </row>
    <row r="16" spans="1:16" s="200" customFormat="1" ht="24.95" customHeight="1" x14ac:dyDescent="0.2">
      <c r="A16" s="74" t="s">
        <v>419</v>
      </c>
      <c r="B16" s="413">
        <v>9</v>
      </c>
      <c r="C16" s="415" t="s">
        <v>60</v>
      </c>
      <c r="D16" s="256">
        <f t="shared" si="0"/>
        <v>5.5752999999999995</v>
      </c>
      <c r="E16" s="205">
        <f>IFERROR(VLOOKUP($A16,'Control-UTE Septiembre 2022'!$I$8:$L$25,2,FALSE),0)</f>
        <v>590</v>
      </c>
      <c r="F16" s="205">
        <f>IFERROR(VLOOKUP($A16,'Control-UTE Septiembre 2022'!$I$8:$L$25,3,FALSE),0)</f>
        <v>270</v>
      </c>
      <c r="G16" s="205">
        <f>IFERROR(VLOOKUP($A16,'Control-UTE Septiembre 2022'!$I$8:$M$25,4,FALSE),0)</f>
        <v>0</v>
      </c>
      <c r="H16" s="205">
        <f t="shared" si="4"/>
        <v>860</v>
      </c>
      <c r="I16" s="347" t="s">
        <v>12</v>
      </c>
      <c r="J16" s="346">
        <f t="shared" si="5"/>
        <v>4794.7579999999998</v>
      </c>
      <c r="K16" s="377"/>
      <c r="O16" s="71" t="s">
        <v>488</v>
      </c>
      <c r="P16" s="237">
        <f t="shared" si="6"/>
        <v>860</v>
      </c>
    </row>
    <row r="17" spans="1:16" s="200" customFormat="1" ht="24.95" hidden="1" customHeight="1" x14ac:dyDescent="0.2">
      <c r="A17" t="s">
        <v>420</v>
      </c>
      <c r="B17" s="413">
        <v>10</v>
      </c>
      <c r="C17" s="415" t="s">
        <v>62</v>
      </c>
      <c r="D17" s="256">
        <f t="shared" si="0"/>
        <v>1.4985999999999999</v>
      </c>
      <c r="E17" s="205">
        <f>IFERROR(VLOOKUP($A17,'Control-UTE Septiembre 2022'!$I$8:$L$25,2,FALSE),0)</f>
        <v>0</v>
      </c>
      <c r="F17" s="205">
        <f>IFERROR(VLOOKUP($A17,'Control-UTE Septiembre 2022'!$I$8:$L$25,3,FALSE),0)</f>
        <v>0</v>
      </c>
      <c r="G17" s="205">
        <f>IFERROR(VLOOKUP($A17,'Control-UTE Septiembre 2022'!$I$8:$M$25,4,FALSE),0)</f>
        <v>0</v>
      </c>
      <c r="H17" s="205">
        <f t="shared" si="4"/>
        <v>0</v>
      </c>
      <c r="I17" s="347" t="s">
        <v>12</v>
      </c>
      <c r="J17" s="346">
        <f t="shared" si="5"/>
        <v>0</v>
      </c>
      <c r="K17" s="377"/>
      <c r="O17"/>
      <c r="P17" s="237">
        <f t="shared" si="6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2.3368000000000002</v>
      </c>
      <c r="E18" s="205">
        <f>IFERROR(VLOOKUP($A18,'Control-UTE Septiembre 2022'!$I$8:$L$25,2,FALSE),0)</f>
        <v>850</v>
      </c>
      <c r="F18" s="205">
        <f>IFERROR(VLOOKUP($A18,'Control-UTE Septiembre 2022'!$I$8:$L$25,3,FALSE),0)</f>
        <v>0</v>
      </c>
      <c r="G18" s="205">
        <f>IFERROR(VLOOKUP($A18,'Control-UTE Septiembre 2022'!$I$8:$M$25,4,FALSE),0)</f>
        <v>0</v>
      </c>
      <c r="H18" s="205">
        <f t="shared" si="4"/>
        <v>850</v>
      </c>
      <c r="I18" s="347" t="s">
        <v>12</v>
      </c>
      <c r="J18" s="346">
        <f t="shared" si="5"/>
        <v>1986.2800000000002</v>
      </c>
      <c r="K18" s="333"/>
      <c r="N18" s="199"/>
      <c r="O18" s="71" t="s">
        <v>226</v>
      </c>
      <c r="P18" s="237">
        <f>H18</f>
        <v>850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7.5946000000000007</v>
      </c>
      <c r="E19" s="205">
        <f>IFERROR(VLOOKUP($A19,'Control-UTE Septiembre 2022'!$I$8:$L$25,2,FALSE),0)</f>
        <v>0</v>
      </c>
      <c r="F19" s="205">
        <f>IFERROR(VLOOKUP($A19,'Control-UTE Septiembre 2022'!$I$8:$L$25,3,FALSE),0)</f>
        <v>2195</v>
      </c>
      <c r="G19" s="205">
        <f>IFERROR(VLOOKUP($A19,'Control-UTE Septiembre 2022'!$I$8:$M$25,4,FALSE),0)</f>
        <v>0</v>
      </c>
      <c r="H19" s="205">
        <f t="shared" si="4"/>
        <v>2195</v>
      </c>
      <c r="I19" s="347" t="s">
        <v>12</v>
      </c>
      <c r="J19" s="346">
        <f t="shared" si="5"/>
        <v>16670.147000000001</v>
      </c>
      <c r="K19" s="333"/>
      <c r="N19" s="199"/>
      <c r="O19" s="71" t="s">
        <v>229</v>
      </c>
      <c r="P19" s="237">
        <f t="shared" si="6"/>
        <v>2195</v>
      </c>
    </row>
    <row r="20" spans="1:16" s="200" customFormat="1" ht="24.95" hidden="1" customHeight="1" x14ac:dyDescent="0.2">
      <c r="A20" t="s">
        <v>34</v>
      </c>
      <c r="B20" s="413">
        <v>13</v>
      </c>
      <c r="C20" s="415" t="s">
        <v>457</v>
      </c>
      <c r="D20" s="256">
        <f t="shared" si="0"/>
        <v>6.9215</v>
      </c>
      <c r="E20" s="205">
        <f>IFERROR(VLOOKUP($A20,'Control-UTE Septiembre 2022'!$I$8:$L$25,2,FALSE),0)</f>
        <v>0</v>
      </c>
      <c r="F20" s="205">
        <f>IFERROR(VLOOKUP($A20,'Control-UTE Septiembre 2022'!$I$8:$L$25,3,FALSE),0)</f>
        <v>0</v>
      </c>
      <c r="G20" s="205">
        <f>IFERROR(VLOOKUP($A20,'Control-UTE Septiembre 2022'!$I$8:$M$25,4,FALSE),0)</f>
        <v>0</v>
      </c>
      <c r="H20" s="205">
        <f t="shared" si="4"/>
        <v>0</v>
      </c>
      <c r="I20" s="347" t="s">
        <v>12</v>
      </c>
      <c r="J20" s="346">
        <f t="shared" si="5"/>
        <v>0</v>
      </c>
      <c r="K20" s="333"/>
      <c r="O20"/>
      <c r="P20" s="237">
        <f t="shared" si="6"/>
        <v>0</v>
      </c>
    </row>
    <row r="21" spans="1:16" s="200" customFormat="1" ht="24.95" hidden="1" customHeight="1" x14ac:dyDescent="0.2">
      <c r="A21" t="s">
        <v>421</v>
      </c>
      <c r="B21" s="413">
        <v>14</v>
      </c>
      <c r="C21" s="415" t="s">
        <v>61</v>
      </c>
      <c r="D21" s="256">
        <f t="shared" si="0"/>
        <v>4.9530000000000003</v>
      </c>
      <c r="E21" s="205">
        <f>IFERROR(VLOOKUP($A21,'Control-UTE Septiembre 2022'!$I$8:$L$25,2,FALSE),0)</f>
        <v>0</v>
      </c>
      <c r="F21" s="205">
        <f>IFERROR(VLOOKUP($A21,'Control-UTE Septiembre 2022'!$I$8:$L$25,3,FALSE),0)</f>
        <v>0</v>
      </c>
      <c r="G21" s="205">
        <f>IFERROR(VLOOKUP($A21,'Control-UTE Septiembre 2022'!$I$8:$M$25,4,FALSE),0)</f>
        <v>0</v>
      </c>
      <c r="H21" s="205">
        <f t="shared" si="1"/>
        <v>0</v>
      </c>
      <c r="I21" s="347" t="s">
        <v>12</v>
      </c>
      <c r="J21" s="346">
        <f t="shared" si="2"/>
        <v>0</v>
      </c>
      <c r="K21" s="377"/>
      <c r="N21" s="199"/>
      <c r="O21"/>
      <c r="P21" s="237">
        <f t="shared" si="3"/>
        <v>0</v>
      </c>
    </row>
    <row r="22" spans="1:16" s="200" customFormat="1" ht="24.95" hidden="1" customHeight="1" x14ac:dyDescent="0.2">
      <c r="A22" t="s">
        <v>422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Septiembre 2022'!$I$8:$L$25,2,FALSE),0)</f>
        <v>0</v>
      </c>
      <c r="F22" s="205">
        <f>IFERROR(VLOOKUP($A22,'Control-UTE Septiembre 2022'!$I$8:$L$25,3,FALSE),0)</f>
        <v>0</v>
      </c>
      <c r="G22" s="205">
        <f>IFERROR(VLOOKUP($A22,'Control-UTE Septiembre 2022'!$I$8:$M$25,4,FALSE),0)</f>
        <v>0</v>
      </c>
      <c r="H22" s="205">
        <f t="shared" si="1"/>
        <v>0</v>
      </c>
      <c r="I22" s="347" t="s">
        <v>12</v>
      </c>
      <c r="J22" s="346">
        <f t="shared" si="2"/>
        <v>0</v>
      </c>
      <c r="K22" s="377"/>
      <c r="O22"/>
      <c r="P22" s="237">
        <f t="shared" si="3"/>
        <v>0</v>
      </c>
    </row>
    <row r="23" spans="1:16" s="200" customFormat="1" ht="24.95" hidden="1" customHeight="1" x14ac:dyDescent="0.2">
      <c r="A23" t="s">
        <v>423</v>
      </c>
      <c r="B23" s="413">
        <v>16</v>
      </c>
      <c r="C23" s="415" t="s">
        <v>458</v>
      </c>
      <c r="D23" s="256">
        <f t="shared" si="0"/>
        <v>2.4129999999999998</v>
      </c>
      <c r="E23" s="205">
        <f>IFERROR(VLOOKUP($A23,'Control-UTE Septiembre 2022'!$I$8:$L$25,2,FALSE),0)</f>
        <v>0</v>
      </c>
      <c r="F23" s="205">
        <f>IFERROR(VLOOKUP($A23,'Control-UTE Septiembre 2022'!$I$8:$L$25,3,FALSE),0)</f>
        <v>0</v>
      </c>
      <c r="G23" s="205">
        <f>IFERROR(VLOOKUP($A23,'Control-UTE Septiembre 2022'!$I$8:$M$25,4,FALSE),0)</f>
        <v>0</v>
      </c>
      <c r="H23" s="205">
        <f t="shared" si="1"/>
        <v>0</v>
      </c>
      <c r="I23" s="347" t="s">
        <v>12</v>
      </c>
      <c r="J23" s="346">
        <f t="shared" si="2"/>
        <v>0</v>
      </c>
      <c r="K23" s="377"/>
      <c r="O23" s="71"/>
      <c r="P23" s="237">
        <f t="shared" si="3"/>
        <v>0</v>
      </c>
    </row>
    <row r="24" spans="1:16" s="200" customFormat="1" ht="24.95" hidden="1" customHeight="1" x14ac:dyDescent="0.2">
      <c r="A24" t="s">
        <v>424</v>
      </c>
      <c r="B24" s="413">
        <v>17</v>
      </c>
      <c r="C24" s="415" t="s">
        <v>459</v>
      </c>
      <c r="D24" s="256">
        <f t="shared" si="0"/>
        <v>4.3179999999999996</v>
      </c>
      <c r="E24" s="205">
        <f>IFERROR(VLOOKUP($A24,'Control-UTE Septiembre 2022'!$I$8:$L$25,2,FALSE),0)</f>
        <v>0</v>
      </c>
      <c r="F24" s="205">
        <f>IFERROR(VLOOKUP($A24,'Control-UTE Septiembre 2022'!$I$8:$L$25,3,FALSE),0)</f>
        <v>0</v>
      </c>
      <c r="G24" s="205">
        <f>IFERROR(VLOOKUP($A24,'Control-UTE Septiembre 2022'!$I$8:$M$25,4,FALSE),0)</f>
        <v>0</v>
      </c>
      <c r="H24" s="205">
        <f t="shared" si="1"/>
        <v>0</v>
      </c>
      <c r="I24" s="347" t="s">
        <v>12</v>
      </c>
      <c r="J24" s="346">
        <f t="shared" si="2"/>
        <v>0</v>
      </c>
      <c r="K24" s="333"/>
      <c r="N24" s="199"/>
      <c r="O24" s="199"/>
      <c r="P24" s="237">
        <f t="shared" si="3"/>
        <v>0</v>
      </c>
    </row>
    <row r="25" spans="1:16" s="200" customFormat="1" ht="24.95" hidden="1" customHeight="1" x14ac:dyDescent="0.2">
      <c r="A25" t="s">
        <v>425</v>
      </c>
      <c r="B25" s="413">
        <v>18</v>
      </c>
      <c r="C25" s="415" t="s">
        <v>460</v>
      </c>
      <c r="D25" s="256">
        <f t="shared" si="0"/>
        <v>7.7469999999999999</v>
      </c>
      <c r="E25" s="205">
        <f>IFERROR(VLOOKUP($A25,'Control-UTE Septiembre 2022'!$I$8:$L$25,2,FALSE),0)</f>
        <v>0</v>
      </c>
      <c r="F25" s="205">
        <f>IFERROR(VLOOKUP($A25,'Control-UTE Septiembre 2022'!$I$8:$L$25,3,FALSE),0)</f>
        <v>0</v>
      </c>
      <c r="G25" s="205">
        <f>IFERROR(VLOOKUP($A25,'Control-UTE Septiembre 2022'!$I$8:$M$25,4,FALSE),0)</f>
        <v>0</v>
      </c>
      <c r="H25" s="205">
        <f t="shared" si="1"/>
        <v>0</v>
      </c>
      <c r="I25" s="347" t="s">
        <v>12</v>
      </c>
      <c r="J25" s="346">
        <f t="shared" si="2"/>
        <v>0</v>
      </c>
      <c r="K25" s="333"/>
      <c r="N25" s="199"/>
      <c r="O25" s="237"/>
      <c r="P25" s="237">
        <f t="shared" si="3"/>
        <v>0</v>
      </c>
    </row>
    <row r="26" spans="1:16" s="200" customFormat="1" ht="24.95" hidden="1" customHeight="1" x14ac:dyDescent="0.2">
      <c r="A26" t="s">
        <v>426</v>
      </c>
      <c r="B26" s="413">
        <v>19</v>
      </c>
      <c r="C26" s="415" t="s">
        <v>461</v>
      </c>
      <c r="D26" s="256">
        <f t="shared" si="0"/>
        <v>8.2550000000000008</v>
      </c>
      <c r="E26" s="205">
        <f>IFERROR(VLOOKUP($A26,'Control-UTE Septiembre 2022'!$I$8:$L$25,2,FALSE),0)</f>
        <v>0</v>
      </c>
      <c r="F26" s="205">
        <f>IFERROR(VLOOKUP($A26,'Control-UTE Septiembre 2022'!$I$8:$L$25,3,FALSE),0)</f>
        <v>0</v>
      </c>
      <c r="G26" s="205">
        <f>IFERROR(VLOOKUP($A26,'Control-UTE Septiembre 2022'!$I$8:$M$25,4,FALSE),0)</f>
        <v>0</v>
      </c>
      <c r="H26" s="205">
        <f t="shared" si="1"/>
        <v>0</v>
      </c>
      <c r="I26" s="347" t="s">
        <v>12</v>
      </c>
      <c r="J26" s="346">
        <f t="shared" si="2"/>
        <v>0</v>
      </c>
      <c r="K26" s="333"/>
      <c r="O26" s="237"/>
      <c r="P26" s="237">
        <f t="shared" si="3"/>
        <v>0</v>
      </c>
    </row>
    <row r="27" spans="1:16" s="200" customFormat="1" ht="24.95" hidden="1" customHeight="1" x14ac:dyDescent="0.2">
      <c r="A27" t="s">
        <v>427</v>
      </c>
      <c r="B27" s="413">
        <v>20</v>
      </c>
      <c r="C27" s="415" t="s">
        <v>462</v>
      </c>
      <c r="D27" s="256">
        <f t="shared" si="0"/>
        <v>7.3914000000000009</v>
      </c>
      <c r="E27" s="205">
        <f>IFERROR(VLOOKUP($A27,'Control-UTE Septiembre 2022'!$I$8:$L$25,2,FALSE),0)</f>
        <v>0</v>
      </c>
      <c r="F27" s="205">
        <f>IFERROR(VLOOKUP($A27,'Control-UTE Septiembre 2022'!$I$8:$L$25,3,FALSE),0)</f>
        <v>0</v>
      </c>
      <c r="G27" s="205">
        <f>IFERROR(VLOOKUP($A27,'Control-UTE Septiembre 2022'!$I$8:$M$25,4,FALSE),0)</f>
        <v>0</v>
      </c>
      <c r="H27" s="205">
        <f t="shared" si="1"/>
        <v>0</v>
      </c>
      <c r="I27" s="347" t="s">
        <v>12</v>
      </c>
      <c r="J27" s="346">
        <f t="shared" si="2"/>
        <v>0</v>
      </c>
      <c r="K27" s="377"/>
      <c r="O27" s="199"/>
      <c r="P27" s="237">
        <f t="shared" si="3"/>
        <v>0</v>
      </c>
    </row>
    <row r="28" spans="1:16" s="200" customFormat="1" ht="24.95" hidden="1" customHeight="1" x14ac:dyDescent="0.2">
      <c r="A28" t="s">
        <v>428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Septiembre 2022'!$I$8:$L$25,2,FALSE),0)</f>
        <v>0</v>
      </c>
      <c r="F28" s="205">
        <f>IFERROR(VLOOKUP($A28,'Control-UTE Septiembre 2022'!$I$8:$L$25,3,FALSE),0)</f>
        <v>0</v>
      </c>
      <c r="G28" s="205">
        <f>IFERROR(VLOOKUP($A28,'Control-UTE Septiembre 2022'!$I$8:$M$25,4,FALSE),0)</f>
        <v>0</v>
      </c>
      <c r="H28" s="205">
        <f t="shared" si="1"/>
        <v>0</v>
      </c>
      <c r="I28" s="347" t="s">
        <v>12</v>
      </c>
      <c r="J28" s="346">
        <f t="shared" si="2"/>
        <v>0</v>
      </c>
      <c r="K28" s="377"/>
      <c r="N28" s="199"/>
      <c r="O28" s="237"/>
      <c r="P28" s="237">
        <f t="shared" si="3"/>
        <v>0</v>
      </c>
    </row>
    <row r="29" spans="1:16" s="200" customFormat="1" ht="24.95" hidden="1" customHeight="1" x14ac:dyDescent="0.2">
      <c r="A29" t="s">
        <v>429</v>
      </c>
      <c r="B29" s="413">
        <v>22</v>
      </c>
      <c r="C29" s="415" t="s">
        <v>464</v>
      </c>
      <c r="D29" s="256">
        <f t="shared" si="0"/>
        <v>5.8419999999999996</v>
      </c>
      <c r="E29" s="205">
        <f>IFERROR(VLOOKUP($A29,'Control-UTE Septiembre 2022'!$I$8:$L$25,2,FALSE),0)</f>
        <v>0</v>
      </c>
      <c r="F29" s="205">
        <f>IFERROR(VLOOKUP($A29,'Control-UTE Septiembre 2022'!$I$8:$L$25,3,FALSE),0)</f>
        <v>0</v>
      </c>
      <c r="G29" s="205">
        <f>IFERROR(VLOOKUP($A29,'Control-UTE Septiembre 2022'!$I$8:$M$25,4,FALSE),0)</f>
        <v>0</v>
      </c>
      <c r="H29" s="205">
        <f t="shared" si="1"/>
        <v>0</v>
      </c>
      <c r="I29" s="347" t="s">
        <v>12</v>
      </c>
      <c r="J29" s="346">
        <f t="shared" si="2"/>
        <v>0</v>
      </c>
      <c r="K29" s="377"/>
      <c r="N29" s="199"/>
      <c r="O29" s="237"/>
      <c r="P29" s="237">
        <f t="shared" si="3"/>
        <v>0</v>
      </c>
    </row>
    <row r="30" spans="1:16" s="200" customFormat="1" ht="24.95" hidden="1" customHeight="1" x14ac:dyDescent="0.2">
      <c r="A30" t="s">
        <v>430</v>
      </c>
      <c r="B30" s="413">
        <v>23</v>
      </c>
      <c r="C30" s="415" t="s">
        <v>465</v>
      </c>
      <c r="D30" s="256">
        <f t="shared" si="0"/>
        <v>2.7940000000000005</v>
      </c>
      <c r="E30" s="205">
        <f>IFERROR(VLOOKUP($A30,'Control-UTE Septiembre 2022'!$I$8:$L$25,2,FALSE),0)</f>
        <v>0</v>
      </c>
      <c r="F30" s="205">
        <f>IFERROR(VLOOKUP($A30,'Control-UTE Septiembre 2022'!$I$8:$L$25,3,FALSE),0)</f>
        <v>0</v>
      </c>
      <c r="G30" s="205">
        <f>IFERROR(VLOOKUP($A30,'Control-UTE Septiembre 2022'!$I$8:$M$25,4,FALSE),0)</f>
        <v>0</v>
      </c>
      <c r="H30" s="205">
        <f t="shared" si="1"/>
        <v>0</v>
      </c>
      <c r="I30" s="347" t="s">
        <v>12</v>
      </c>
      <c r="J30" s="346">
        <f t="shared" si="2"/>
        <v>0</v>
      </c>
      <c r="K30" s="377"/>
      <c r="M30" s="333"/>
      <c r="N30" s="199"/>
      <c r="O30" s="237"/>
      <c r="P30" s="237">
        <f t="shared" si="3"/>
        <v>0</v>
      </c>
    </row>
    <row r="31" spans="1:16" s="200" customFormat="1" ht="24.95" hidden="1" customHeight="1" x14ac:dyDescent="0.2">
      <c r="A31" t="s">
        <v>431</v>
      </c>
      <c r="B31" s="413">
        <v>24</v>
      </c>
      <c r="C31" s="415" t="s">
        <v>466</v>
      </c>
      <c r="D31" s="256">
        <f t="shared" si="0"/>
        <v>4.9657</v>
      </c>
      <c r="E31" s="205">
        <f>IFERROR(VLOOKUP($A31,'Control-UTE Septiembre 2022'!$I$8:$L$25,2,FALSE),0)</f>
        <v>0</v>
      </c>
      <c r="F31" s="205">
        <f>IFERROR(VLOOKUP($A31,'Control-UTE Septiembre 2022'!$I$8:$L$25,3,FALSE),0)</f>
        <v>0</v>
      </c>
      <c r="G31" s="205">
        <f>IFERROR(VLOOKUP($A31,'Control-UTE Septiembre 2022'!$I$8:$M$25,4,FALSE),0)</f>
        <v>0</v>
      </c>
      <c r="H31" s="205">
        <f t="shared" si="1"/>
        <v>0</v>
      </c>
      <c r="I31" s="347" t="s">
        <v>12</v>
      </c>
      <c r="J31" s="346">
        <f t="shared" si="2"/>
        <v>0</v>
      </c>
      <c r="K31" s="333"/>
      <c r="N31" s="199"/>
      <c r="O31" s="301"/>
      <c r="P31" s="237">
        <f t="shared" si="3"/>
        <v>0</v>
      </c>
    </row>
    <row r="32" spans="1:16" s="200" customFormat="1" ht="24.95" hidden="1" customHeight="1" x14ac:dyDescent="0.2">
      <c r="A32" t="s">
        <v>432</v>
      </c>
      <c r="B32" s="413">
        <v>25</v>
      </c>
      <c r="C32" s="415" t="s">
        <v>467</v>
      </c>
      <c r="D32" s="256">
        <f t="shared" si="0"/>
        <v>4.1909999999999998</v>
      </c>
      <c r="E32" s="205">
        <f>IFERROR(VLOOKUP($A32,'Control-UTE Septiembre 2022'!$I$8:$L$25,2,FALSE),0)</f>
        <v>0</v>
      </c>
      <c r="F32" s="205">
        <f>IFERROR(VLOOKUP($A32,'Control-UTE Septiembre 2022'!$I$8:$L$25,3,FALSE),0)</f>
        <v>0</v>
      </c>
      <c r="G32" s="205">
        <f>IFERROR(VLOOKUP($A32,'Control-UTE Septiembre 2022'!$I$8:$M$25,4,FALSE),0)</f>
        <v>0</v>
      </c>
      <c r="H32" s="205">
        <f t="shared" si="1"/>
        <v>0</v>
      </c>
      <c r="I32" s="347" t="s">
        <v>12</v>
      </c>
      <c r="J32" s="346">
        <f t="shared" si="2"/>
        <v>0</v>
      </c>
      <c r="K32" s="333"/>
      <c r="N32" s="199"/>
      <c r="O32" s="237"/>
      <c r="P32" s="237">
        <f t="shared" si="3"/>
        <v>0</v>
      </c>
    </row>
    <row r="33" spans="1:16" s="200" customFormat="1" ht="24.95" hidden="1" customHeight="1" x14ac:dyDescent="0.2">
      <c r="A33" t="s">
        <v>433</v>
      </c>
      <c r="B33" s="413">
        <v>26</v>
      </c>
      <c r="C33" s="415" t="s">
        <v>468</v>
      </c>
      <c r="D33" s="256">
        <f t="shared" si="0"/>
        <v>5.2705000000000002</v>
      </c>
      <c r="E33" s="205">
        <f>IFERROR(VLOOKUP($A33,'Control-UTE Septiembre 2022'!$I$8:$L$25,2,FALSE),0)</f>
        <v>0</v>
      </c>
      <c r="F33" s="205">
        <f>IFERROR(VLOOKUP($A33,'Control-UTE Septiembre 2022'!$I$8:$L$25,3,FALSE),0)</f>
        <v>0</v>
      </c>
      <c r="G33" s="205">
        <f>IFERROR(VLOOKUP($A33,'Control-UTE Septiembre 2022'!$I$8:$M$25,4,FALSE),0)</f>
        <v>0</v>
      </c>
      <c r="H33" s="205">
        <f t="shared" si="1"/>
        <v>0</v>
      </c>
      <c r="I33" s="347" t="s">
        <v>12</v>
      </c>
      <c r="J33" s="346">
        <f t="shared" si="2"/>
        <v>0</v>
      </c>
      <c r="K33" s="333"/>
      <c r="N33" s="199"/>
      <c r="O33" s="301"/>
      <c r="P33" s="237">
        <f t="shared" si="3"/>
        <v>0</v>
      </c>
    </row>
    <row r="34" spans="1:16" s="200" customFormat="1" ht="24.95" hidden="1" customHeight="1" x14ac:dyDescent="0.2">
      <c r="A34" t="s">
        <v>434</v>
      </c>
      <c r="B34" s="413">
        <v>27</v>
      </c>
      <c r="C34" s="415" t="s">
        <v>469</v>
      </c>
      <c r="D34" s="256">
        <f t="shared" si="0"/>
        <v>5.5372000000000003</v>
      </c>
      <c r="E34" s="205">
        <f>IFERROR(VLOOKUP($A34,'Control-UTE Septiembre 2022'!$I$8:$L$25,2,FALSE),0)</f>
        <v>0</v>
      </c>
      <c r="F34" s="205">
        <f>IFERROR(VLOOKUP($A34,'Control-UTE Septiembre 2022'!$I$8:$L$25,3,FALSE),0)</f>
        <v>0</v>
      </c>
      <c r="G34" s="205">
        <f>IFERROR(VLOOKUP($A34,'Control-UTE Septiembre 2022'!$I$8:$M$25,4,FALSE),0)</f>
        <v>0</v>
      </c>
      <c r="H34" s="205">
        <f t="shared" si="1"/>
        <v>0</v>
      </c>
      <c r="I34" s="347" t="s">
        <v>155</v>
      </c>
      <c r="J34" s="346">
        <f t="shared" si="2"/>
        <v>0</v>
      </c>
      <c r="K34" s="333"/>
      <c r="O34" s="199"/>
      <c r="P34" s="237">
        <f t="shared" si="3"/>
        <v>0</v>
      </c>
    </row>
    <row r="35" spans="1:16" s="200" customFormat="1" ht="24.95" hidden="1" customHeight="1" x14ac:dyDescent="0.2">
      <c r="A35" t="s">
        <v>435</v>
      </c>
      <c r="B35" s="413">
        <v>28</v>
      </c>
      <c r="C35" s="415" t="s">
        <v>470</v>
      </c>
      <c r="D35" s="256">
        <f t="shared" si="0"/>
        <v>6.7309999999999999</v>
      </c>
      <c r="E35" s="205">
        <f>IFERROR(VLOOKUP($A35,'Control-UTE Septiembre 2022'!$I$8:$L$25,2,FALSE),0)</f>
        <v>0</v>
      </c>
      <c r="F35" s="205">
        <f>IFERROR(VLOOKUP($A35,'Control-UTE Septiembre 2022'!$I$8:$L$25,3,FALSE),0)</f>
        <v>0</v>
      </c>
      <c r="G35" s="205">
        <f>IFERROR(VLOOKUP($A35,'Control-UTE Septiembre 2022'!$I$8:$M$25,4,FALSE),0)</f>
        <v>0</v>
      </c>
      <c r="H35" s="205">
        <f t="shared" ref="H35:H39" si="7">E35+F35+G35</f>
        <v>0</v>
      </c>
      <c r="I35" s="347" t="s">
        <v>12</v>
      </c>
      <c r="J35" s="346">
        <f t="shared" ref="J35:J39" si="8">D35*H35</f>
        <v>0</v>
      </c>
      <c r="K35" s="377"/>
      <c r="M35" s="333"/>
      <c r="N35" s="199"/>
      <c r="O35" s="237"/>
      <c r="P35" s="237">
        <f t="shared" ref="P35:P39" si="9">H35</f>
        <v>0</v>
      </c>
    </row>
    <row r="36" spans="1:16" s="200" customFormat="1" ht="24.95" hidden="1" customHeight="1" x14ac:dyDescent="0.2">
      <c r="A36" t="s">
        <v>436</v>
      </c>
      <c r="B36" s="413">
        <v>29</v>
      </c>
      <c r="C36" s="415" t="s">
        <v>471</v>
      </c>
      <c r="D36" s="256">
        <f t="shared" si="0"/>
        <v>4.3179999999999996</v>
      </c>
      <c r="E36" s="205">
        <f>IFERROR(VLOOKUP($A36,'Control-UTE Septiembre 2022'!$I$8:$L$25,2,FALSE),0)</f>
        <v>0</v>
      </c>
      <c r="F36" s="205">
        <f>IFERROR(VLOOKUP($A36,'Control-UTE Septiembre 2022'!$I$8:$L$25,3,FALSE),0)</f>
        <v>0</v>
      </c>
      <c r="G36" s="205">
        <f>IFERROR(VLOOKUP($A36,'Control-UTE Septiembre 2022'!$I$8:$M$25,4,FALSE),0)</f>
        <v>0</v>
      </c>
      <c r="H36" s="205">
        <f t="shared" si="7"/>
        <v>0</v>
      </c>
      <c r="I36" s="347" t="s">
        <v>12</v>
      </c>
      <c r="J36" s="346">
        <f t="shared" si="8"/>
        <v>0</v>
      </c>
      <c r="K36" s="333"/>
      <c r="N36" s="199"/>
      <c r="O36" s="301"/>
      <c r="P36" s="237">
        <f t="shared" si="9"/>
        <v>0</v>
      </c>
    </row>
    <row r="37" spans="1:16" s="200" customFormat="1" ht="24.95" hidden="1" customHeight="1" x14ac:dyDescent="0.2">
      <c r="A37" t="s">
        <v>437</v>
      </c>
      <c r="B37" s="413">
        <v>30</v>
      </c>
      <c r="C37" s="415" t="s">
        <v>472</v>
      </c>
      <c r="D37" s="256">
        <f t="shared" si="0"/>
        <v>3.2766000000000002</v>
      </c>
      <c r="E37" s="205">
        <f>IFERROR(VLOOKUP($A37,'Control-UTE Septiembre 2022'!$I$8:$L$25,2,FALSE),0)</f>
        <v>0</v>
      </c>
      <c r="F37" s="205">
        <f>IFERROR(VLOOKUP($A37,'Control-UTE Septiembre 2022'!$I$8:$L$25,3,FALSE),0)</f>
        <v>0</v>
      </c>
      <c r="G37" s="205">
        <f>IFERROR(VLOOKUP($A37,'Control-UTE Septiembre 2022'!$I$8:$M$25,4,FALSE),0)</f>
        <v>0</v>
      </c>
      <c r="H37" s="205">
        <f t="shared" si="7"/>
        <v>0</v>
      </c>
      <c r="I37" s="347" t="s">
        <v>12</v>
      </c>
      <c r="J37" s="346">
        <f t="shared" si="8"/>
        <v>0</v>
      </c>
      <c r="K37" s="333"/>
      <c r="N37" s="199"/>
      <c r="O37" s="237"/>
      <c r="P37" s="237">
        <f t="shared" si="9"/>
        <v>0</v>
      </c>
    </row>
    <row r="38" spans="1:16" s="200" customFormat="1" ht="24.95" hidden="1" customHeight="1" x14ac:dyDescent="0.2">
      <c r="A38" t="s">
        <v>438</v>
      </c>
      <c r="B38" s="413">
        <v>31</v>
      </c>
      <c r="C38" s="415" t="s">
        <v>473</v>
      </c>
      <c r="D38" s="256">
        <f t="shared" si="0"/>
        <v>5.588000000000001</v>
      </c>
      <c r="E38" s="205">
        <f>IFERROR(VLOOKUP($A38,'Control-UTE Septiembre 2022'!$I$8:$L$25,2,FALSE),0)</f>
        <v>0</v>
      </c>
      <c r="F38" s="205">
        <f>IFERROR(VLOOKUP($A38,'Control-UTE Septiembre 2022'!$I$8:$L$25,3,FALSE),0)</f>
        <v>0</v>
      </c>
      <c r="G38" s="205">
        <f>IFERROR(VLOOKUP($A38,'Control-UTE Septiembre 2022'!$I$8:$M$25,4,FALSE),0)</f>
        <v>0</v>
      </c>
      <c r="H38" s="205">
        <f t="shared" si="7"/>
        <v>0</v>
      </c>
      <c r="I38" s="347" t="s">
        <v>12</v>
      </c>
      <c r="J38" s="346">
        <f t="shared" si="8"/>
        <v>0</v>
      </c>
      <c r="K38" s="333"/>
      <c r="N38" s="199"/>
      <c r="O38" s="301"/>
      <c r="P38" s="237">
        <f t="shared" si="9"/>
        <v>0</v>
      </c>
    </row>
    <row r="39" spans="1:16" s="200" customFormat="1" ht="24.95" hidden="1" customHeight="1" x14ac:dyDescent="0.2">
      <c r="A39" t="s">
        <v>439</v>
      </c>
      <c r="B39" s="413">
        <v>32</v>
      </c>
      <c r="C39" s="415" t="s">
        <v>474</v>
      </c>
      <c r="D39" s="256">
        <f t="shared" si="0"/>
        <v>5.4609999999999994</v>
      </c>
      <c r="E39" s="205">
        <f>IFERROR(VLOOKUP($A39,'Control-UTE Septiembre 2022'!$I$8:$L$25,2,FALSE),0)</f>
        <v>0</v>
      </c>
      <c r="F39" s="205">
        <f>IFERROR(VLOOKUP($A39,'Control-UTE Septiembre 2022'!$I$8:$L$25,3,FALSE),0)</f>
        <v>0</v>
      </c>
      <c r="G39" s="205">
        <f>IFERROR(VLOOKUP($A39,'Control-UTE Septiembre 2022'!$I$8:$M$25,4,FALSE),0)</f>
        <v>0</v>
      </c>
      <c r="H39" s="205">
        <f t="shared" si="7"/>
        <v>0</v>
      </c>
      <c r="I39" s="347" t="s">
        <v>155</v>
      </c>
      <c r="J39" s="346">
        <f t="shared" si="8"/>
        <v>0</v>
      </c>
      <c r="K39" s="333"/>
      <c r="O39" s="199"/>
      <c r="P39" s="237">
        <f t="shared" si="9"/>
        <v>0</v>
      </c>
    </row>
    <row r="40" spans="1:16" s="200" customFormat="1" ht="24.95" hidden="1" customHeight="1" x14ac:dyDescent="0.2">
      <c r="A40" t="s">
        <v>440</v>
      </c>
      <c r="B40" s="413">
        <v>33</v>
      </c>
      <c r="C40" s="415" t="s">
        <v>73</v>
      </c>
      <c r="D40" s="256">
        <f t="shared" ref="D40:D56" si="10">VLOOKUP(A40,$A$104:$B$155,2,FALSE)</f>
        <v>5.4609999999999994</v>
      </c>
      <c r="E40" s="205">
        <f>IFERROR(VLOOKUP($A40,'Control-UTE Septiembre 2022'!$I$8:$L$25,2,FALSE),0)</f>
        <v>0</v>
      </c>
      <c r="F40" s="205">
        <f>IFERROR(VLOOKUP($A40,'Control-UTE Septiembre 2022'!$I$8:$L$25,3,FALSE),0)</f>
        <v>0</v>
      </c>
      <c r="G40" s="205">
        <f>IFERROR(VLOOKUP($A40,'Control-UTE Septiembre 2022'!$I$8:$M$25,4,FALSE),0)</f>
        <v>0</v>
      </c>
      <c r="H40" s="205">
        <f t="shared" si="1"/>
        <v>0</v>
      </c>
      <c r="I40" s="347" t="s">
        <v>12</v>
      </c>
      <c r="J40" s="346">
        <f t="shared" si="2"/>
        <v>0</v>
      </c>
      <c r="K40" s="377"/>
      <c r="M40" s="333"/>
      <c r="N40" s="199"/>
      <c r="O40" s="237"/>
      <c r="P40" s="237">
        <f t="shared" si="3"/>
        <v>0</v>
      </c>
    </row>
    <row r="41" spans="1:16" s="200" customFormat="1" ht="24.95" customHeight="1" x14ac:dyDescent="0.2">
      <c r="A41" s="74" t="s">
        <v>441</v>
      </c>
      <c r="B41" s="413">
        <v>34</v>
      </c>
      <c r="C41" s="415" t="s">
        <v>49</v>
      </c>
      <c r="D41" s="256">
        <f t="shared" si="10"/>
        <v>4.1021000000000001</v>
      </c>
      <c r="E41" s="205">
        <f>IFERROR(VLOOKUP($A41,'Control-UTE Septiembre 2022'!$I$8:$L$25,2,FALSE),0)</f>
        <v>0</v>
      </c>
      <c r="F41" s="205">
        <f>IFERROR(VLOOKUP($A41,'Control-UTE Septiembre 2022'!$I$8:$L$25,3,FALSE),0)</f>
        <v>300</v>
      </c>
      <c r="G41" s="205">
        <f>IFERROR(VLOOKUP($A41,'Control-UTE Septiembre 2022'!$I$8:$M$25,4,FALSE),0)</f>
        <v>0</v>
      </c>
      <c r="H41" s="205">
        <f t="shared" si="1"/>
        <v>300</v>
      </c>
      <c r="I41" s="347" t="s">
        <v>12</v>
      </c>
      <c r="J41" s="346">
        <f t="shared" si="2"/>
        <v>1230.6300000000001</v>
      </c>
      <c r="K41" s="333"/>
      <c r="N41" s="199"/>
      <c r="O41" s="71" t="s">
        <v>225</v>
      </c>
      <c r="P41" s="237">
        <f t="shared" si="3"/>
        <v>300</v>
      </c>
    </row>
    <row r="42" spans="1:16" s="200" customFormat="1" ht="24.95" hidden="1" customHeight="1" x14ac:dyDescent="0.2">
      <c r="A42" t="s">
        <v>442</v>
      </c>
      <c r="B42" s="413">
        <v>35</v>
      </c>
      <c r="C42" s="416" t="s">
        <v>72</v>
      </c>
      <c r="D42" s="256">
        <f t="shared" si="10"/>
        <v>4.1021000000000001</v>
      </c>
      <c r="E42" s="205">
        <f>IFERROR(VLOOKUP($A42,'Control-UTE Septiembre 2022'!$I$8:$L$25,2,FALSE),0)</f>
        <v>0</v>
      </c>
      <c r="F42" s="205">
        <f>IFERROR(VLOOKUP($A42,'Control-UTE Septiembre 2022'!$I$8:$L$25,3,FALSE),0)</f>
        <v>0</v>
      </c>
      <c r="G42" s="205">
        <f>IFERROR(VLOOKUP($A42,'Control-UTE Septiembre 2022'!$I$8:$M$25,4,FALSE),0)</f>
        <v>0</v>
      </c>
      <c r="H42" s="205">
        <f t="shared" si="1"/>
        <v>0</v>
      </c>
      <c r="I42" s="347" t="s">
        <v>12</v>
      </c>
      <c r="J42" s="346">
        <f t="shared" si="2"/>
        <v>0</v>
      </c>
      <c r="K42" s="333"/>
      <c r="N42" s="199"/>
      <c r="O42" s="237"/>
      <c r="P42" s="237">
        <f t="shared" si="3"/>
        <v>0</v>
      </c>
    </row>
    <row r="43" spans="1:16" s="200" customFormat="1" ht="24.95" hidden="1" customHeight="1" x14ac:dyDescent="0.2">
      <c r="A43" t="s">
        <v>443</v>
      </c>
      <c r="B43" s="413">
        <v>36</v>
      </c>
      <c r="C43" s="417" t="s">
        <v>475</v>
      </c>
      <c r="D43" s="256">
        <f t="shared" si="10"/>
        <v>6.0451999999999995</v>
      </c>
      <c r="E43" s="205">
        <f>IFERROR(VLOOKUP($A43,'Control-UTE Septiembre 2022'!$I$8:$L$25,2,FALSE),0)</f>
        <v>0</v>
      </c>
      <c r="F43" s="205">
        <f>IFERROR(VLOOKUP($A43,'Control-UTE Septiembre 2022'!$I$8:$L$25,3,FALSE),0)</f>
        <v>0</v>
      </c>
      <c r="G43" s="205">
        <f>IFERROR(VLOOKUP($A43,'Control-UTE Septiembre 2022'!$I$8:$M$25,4,FALSE),0)</f>
        <v>0</v>
      </c>
      <c r="H43" s="205">
        <f t="shared" si="1"/>
        <v>0</v>
      </c>
      <c r="I43" s="347" t="s">
        <v>12</v>
      </c>
      <c r="J43" s="346">
        <f t="shared" si="2"/>
        <v>0</v>
      </c>
      <c r="K43" s="333"/>
      <c r="N43" s="199"/>
      <c r="O43" s="301"/>
      <c r="P43" s="237">
        <f t="shared" si="3"/>
        <v>0</v>
      </c>
    </row>
    <row r="44" spans="1:16" s="200" customFormat="1" ht="24.95" customHeight="1" x14ac:dyDescent="0.2">
      <c r="A44" s="74" t="s">
        <v>444</v>
      </c>
      <c r="B44" s="413">
        <v>37</v>
      </c>
      <c r="C44" s="418" t="s">
        <v>209</v>
      </c>
      <c r="D44" s="256">
        <f t="shared" si="10"/>
        <v>5.6515000000000004</v>
      </c>
      <c r="E44" s="205">
        <f>IFERROR(VLOOKUP($A44,'Control-UTE Septiembre 2022'!$I$8:$L$25,2,FALSE),0)</f>
        <v>0</v>
      </c>
      <c r="F44" s="205">
        <f>IFERROR(VLOOKUP($A44,'Control-UTE Septiembre 2022'!$I$8:$L$25,3,FALSE),0)</f>
        <v>200</v>
      </c>
      <c r="G44" s="205">
        <f>IFERROR(VLOOKUP($A44,'Control-UTE Septiembre 2022'!$I$8:$M$25,4,FALSE),0)</f>
        <v>0</v>
      </c>
      <c r="H44" s="205">
        <f t="shared" si="1"/>
        <v>200</v>
      </c>
      <c r="I44" s="347" t="s">
        <v>12</v>
      </c>
      <c r="J44" s="346">
        <f t="shared" si="2"/>
        <v>1130.3000000000002</v>
      </c>
      <c r="K44" s="333"/>
      <c r="O44" s="71" t="s">
        <v>444</v>
      </c>
      <c r="P44" s="237">
        <f>H44/200</f>
        <v>1</v>
      </c>
    </row>
    <row r="45" spans="1:16" s="200" customFormat="1" ht="24.95" hidden="1" customHeight="1" x14ac:dyDescent="0.2">
      <c r="A45" t="s">
        <v>445</v>
      </c>
      <c r="B45" s="413">
        <v>38</v>
      </c>
      <c r="C45" s="417" t="s">
        <v>476</v>
      </c>
      <c r="D45" s="256">
        <f t="shared" si="10"/>
        <v>6.5913000000000004</v>
      </c>
      <c r="E45" s="205">
        <f>IFERROR(VLOOKUP($A45,'Control-UTE Septiembre 2022'!$I$8:$L$25,2,FALSE),0)</f>
        <v>0</v>
      </c>
      <c r="F45" s="205">
        <f>IFERROR(VLOOKUP($A45,'Control-UTE Septiembre 2022'!$I$8:$L$25,3,FALSE),0)</f>
        <v>0</v>
      </c>
      <c r="G45" s="205">
        <f>IFERROR(VLOOKUP($A45,'Control-UTE Septiembre 2022'!$I$8:$M$25,4,FALSE),0)</f>
        <v>0</v>
      </c>
      <c r="H45" s="205">
        <f t="shared" si="1"/>
        <v>0</v>
      </c>
      <c r="I45" s="347" t="s">
        <v>12</v>
      </c>
      <c r="J45" s="346">
        <f t="shared" si="2"/>
        <v>0</v>
      </c>
      <c r="K45" s="377"/>
      <c r="N45" s="199"/>
      <c r="O45" s="237"/>
      <c r="P45" s="237">
        <f t="shared" si="3"/>
        <v>0</v>
      </c>
    </row>
    <row r="46" spans="1:16" s="200" customFormat="1" ht="24.95" hidden="1" customHeight="1" x14ac:dyDescent="0.2">
      <c r="A46" t="s">
        <v>446</v>
      </c>
      <c r="B46" s="413">
        <v>39</v>
      </c>
      <c r="C46" s="419" t="s">
        <v>477</v>
      </c>
      <c r="D46" s="256">
        <f t="shared" si="10"/>
        <v>6.6548000000000007</v>
      </c>
      <c r="E46" s="205">
        <f>IFERROR(VLOOKUP($A46,'Control-UTE Septiembre 2022'!$I$8:$L$25,2,FALSE),0)</f>
        <v>0</v>
      </c>
      <c r="F46" s="205">
        <f>IFERROR(VLOOKUP($A46,'Control-UTE Septiembre 2022'!$I$8:$L$25,3,FALSE),0)</f>
        <v>0</v>
      </c>
      <c r="G46" s="205">
        <f>IFERROR(VLOOKUP($A46,'Control-UTE Septiembre 2022'!$I$8:$M$25,4,FALSE),0)</f>
        <v>0</v>
      </c>
      <c r="H46" s="205">
        <f t="shared" ref="H46" si="11">E46+F46+G46</f>
        <v>0</v>
      </c>
      <c r="I46" s="347" t="s">
        <v>12</v>
      </c>
      <c r="J46" s="346">
        <f t="shared" ref="J46" si="12">D46*H46</f>
        <v>0</v>
      </c>
      <c r="K46" s="333"/>
      <c r="L46" s="333"/>
      <c r="M46" s="199"/>
      <c r="N46" s="199"/>
      <c r="O46" s="237"/>
      <c r="P46" s="237">
        <f t="shared" ref="P46" si="13">H46</f>
        <v>0</v>
      </c>
    </row>
    <row r="47" spans="1:16" s="200" customFormat="1" ht="24.95" customHeight="1" x14ac:dyDescent="0.2">
      <c r="A47" s="74" t="s">
        <v>447</v>
      </c>
      <c r="B47" s="413">
        <v>40</v>
      </c>
      <c r="C47" s="419" t="s">
        <v>478</v>
      </c>
      <c r="D47" s="256">
        <f t="shared" si="10"/>
        <v>4.9530000000000003</v>
      </c>
      <c r="E47" s="205">
        <f>IFERROR(VLOOKUP($A47,'Control-UTE Septiembre 2022'!$I$8:$L$25,2,FALSE),0)</f>
        <v>60</v>
      </c>
      <c r="F47" s="205">
        <f>IFERROR(VLOOKUP($A47,'Control-UTE Septiembre 2022'!$I$8:$L$25,3,FALSE),0)</f>
        <v>0</v>
      </c>
      <c r="G47" s="205">
        <f>IFERROR(VLOOKUP($A47,'Control-UTE Septiembre 2022'!$I$8:$M$25,4,FALSE),0)</f>
        <v>0</v>
      </c>
      <c r="H47" s="205">
        <f t="shared" ref="H47:H49" si="14">E47+F47+G47</f>
        <v>60</v>
      </c>
      <c r="I47" s="347" t="s">
        <v>12</v>
      </c>
      <c r="J47" s="346">
        <f t="shared" ref="J47:J49" si="15">D47*H47</f>
        <v>297.18</v>
      </c>
      <c r="K47" s="333"/>
      <c r="L47" s="333"/>
      <c r="M47" s="199"/>
      <c r="N47" s="199"/>
      <c r="O47" s="71" t="s">
        <v>381</v>
      </c>
      <c r="P47" s="237">
        <f t="shared" ref="P47" si="16">H47</f>
        <v>60</v>
      </c>
    </row>
    <row r="48" spans="1:16" s="200" customFormat="1" ht="24.95" hidden="1" customHeight="1" x14ac:dyDescent="0.2">
      <c r="A48" t="s">
        <v>448</v>
      </c>
      <c r="B48" s="413">
        <v>41</v>
      </c>
      <c r="C48" s="419" t="s">
        <v>479</v>
      </c>
      <c r="D48" s="256">
        <f t="shared" si="10"/>
        <v>5.8039000000000005</v>
      </c>
      <c r="E48" s="205">
        <f>IFERROR(VLOOKUP($A48,'Control-UTE Septiembre 2022'!$I$8:$L$25,2,FALSE),0)</f>
        <v>0</v>
      </c>
      <c r="F48" s="205">
        <f>IFERROR(VLOOKUP($A48,'Control-UTE Septiembre 2022'!$I$8:$L$25,3,FALSE),0)</f>
        <v>0</v>
      </c>
      <c r="G48" s="205">
        <f>IFERROR(VLOOKUP($A48,'Control-UTE Septiembre 2022'!$I$8:$M$25,4,FALSE),0)</f>
        <v>0</v>
      </c>
      <c r="H48" s="205">
        <f t="shared" ref="H48" si="17">E48+F48+G48</f>
        <v>0</v>
      </c>
      <c r="I48" s="347" t="s">
        <v>12</v>
      </c>
      <c r="J48" s="346">
        <f t="shared" ref="J48" si="18">D48*H48</f>
        <v>0</v>
      </c>
      <c r="K48" s="333"/>
      <c r="L48" s="333"/>
      <c r="M48" s="199"/>
      <c r="N48" s="199"/>
      <c r="O48" s="237"/>
      <c r="P48" s="237">
        <f t="shared" ref="P48" si="19">H48</f>
        <v>0</v>
      </c>
    </row>
    <row r="49" spans="1:17" s="200" customFormat="1" ht="24.95" hidden="1" customHeight="1" x14ac:dyDescent="0.2">
      <c r="A49" t="s">
        <v>449</v>
      </c>
      <c r="B49" s="413">
        <v>42</v>
      </c>
      <c r="C49" s="419" t="s">
        <v>480</v>
      </c>
      <c r="D49" s="256">
        <f t="shared" si="10"/>
        <v>6.2230000000000008</v>
      </c>
      <c r="E49" s="205">
        <f>IFERROR(VLOOKUP($A49,'Control-UTE Septiembre 2022'!$I$8:$L$25,2,FALSE),0)</f>
        <v>0</v>
      </c>
      <c r="F49" s="205">
        <f>IFERROR(VLOOKUP($A49,'Control-UTE Septiembre 2022'!$I$8:$L$25,3,FALSE),0)</f>
        <v>0</v>
      </c>
      <c r="G49" s="205">
        <f>IFERROR(VLOOKUP($A49,'Control-UTE Septiembre 2022'!$I$8:$M$25,4,FALSE),0)</f>
        <v>0</v>
      </c>
      <c r="H49" s="205">
        <f t="shared" si="14"/>
        <v>0</v>
      </c>
      <c r="I49" s="347" t="s">
        <v>12</v>
      </c>
      <c r="J49" s="346">
        <f t="shared" si="15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10"/>
        <v>7.0231000000000003</v>
      </c>
      <c r="E50" s="205">
        <f>IFERROR(VLOOKUP($A50,'Control-UTE Septiembre 2022'!$I$8:$L$25,2,FALSE),0)</f>
        <v>0</v>
      </c>
      <c r="F50" s="205">
        <f>IFERROR(VLOOKUP($A50,'Control-UTE Septiembre 2022'!$I$8:$L$25,3,FALSE),0)</f>
        <v>720</v>
      </c>
      <c r="G50" s="205">
        <f>IFERROR(VLOOKUP($A50,'Control-UTE Septiembre 2022'!$I$8:$M$25,4,FALSE),0)</f>
        <v>0</v>
      </c>
      <c r="H50" s="205">
        <f t="shared" si="1"/>
        <v>720</v>
      </c>
      <c r="I50" s="347" t="s">
        <v>12</v>
      </c>
      <c r="J50" s="346">
        <f t="shared" si="2"/>
        <v>5056.6320000000005</v>
      </c>
      <c r="K50" s="333"/>
      <c r="L50" s="333"/>
      <c r="M50" s="199"/>
      <c r="N50" s="199"/>
      <c r="O50" s="71" t="s">
        <v>234</v>
      </c>
      <c r="P50" s="237">
        <f t="shared" si="3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10"/>
        <v>6.2102999999999993</v>
      </c>
      <c r="E51" s="205">
        <f>IFERROR(VLOOKUP($A51,'Control-UTE Septiembre 2022'!$I$8:$L$25,2,FALSE),0)</f>
        <v>0</v>
      </c>
      <c r="F51" s="205">
        <f>IFERROR(VLOOKUP($A51,'Control-UTE Septiembre 2022'!$I$8:$L$25,3,FALSE),0)</f>
        <v>450</v>
      </c>
      <c r="G51" s="205">
        <f>IFERROR(VLOOKUP($A51,'Control-UTE Septiembre 2022'!$I$8:$M$25,4,FALSE),0)</f>
        <v>150</v>
      </c>
      <c r="H51" s="205">
        <f t="shared" si="1"/>
        <v>600</v>
      </c>
      <c r="I51" s="347" t="s">
        <v>12</v>
      </c>
      <c r="J51" s="346">
        <f t="shared" si="2"/>
        <v>3726.1799999999994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10"/>
        <v>7.9501999999999997</v>
      </c>
      <c r="E52" s="205">
        <f>IFERROR(VLOOKUP($A52,'Control-UTE Septiembre 2022'!$I$8:$L$25,2,FALSE),0)</f>
        <v>0</v>
      </c>
      <c r="F52" s="205">
        <f>IFERROR(VLOOKUP($A52,'Control-UTE Septiembre 2022'!$I$8:$L$25,3,FALSE),0)</f>
        <v>360</v>
      </c>
      <c r="G52" s="205">
        <f>IFERROR(VLOOKUP($A52,'Control-UTE Septiembre 2022'!$I$8:$M$25,4,FALSE),0)</f>
        <v>0</v>
      </c>
      <c r="H52" s="205">
        <f t="shared" si="1"/>
        <v>360</v>
      </c>
      <c r="I52" s="347" t="s">
        <v>12</v>
      </c>
      <c r="J52" s="346">
        <f t="shared" si="2"/>
        <v>2862.0720000000001</v>
      </c>
      <c r="K52" s="333"/>
      <c r="O52" s="71" t="s">
        <v>235</v>
      </c>
      <c r="P52" s="237">
        <f t="shared" si="3"/>
        <v>360</v>
      </c>
    </row>
    <row r="53" spans="1:17" s="200" customFormat="1" ht="24.95" hidden="1" customHeight="1" x14ac:dyDescent="0.2">
      <c r="A53" t="s">
        <v>450</v>
      </c>
      <c r="B53" s="413">
        <v>46</v>
      </c>
      <c r="C53" s="416" t="s">
        <v>483</v>
      </c>
      <c r="D53" s="256">
        <f t="shared" si="10"/>
        <v>5.588000000000001</v>
      </c>
      <c r="E53" s="205">
        <f>IFERROR(VLOOKUP($A53,'Control-UTE Septiembre 2022'!$I$8:$L$25,2,FALSE),0)</f>
        <v>0</v>
      </c>
      <c r="F53" s="205">
        <f>IFERROR(VLOOKUP($A53,'Control-UTE Septiembre 2022'!$I$8:$L$25,3,FALSE),0)</f>
        <v>0</v>
      </c>
      <c r="G53" s="205">
        <f>IFERROR(VLOOKUP($A53,'Control-UTE Septiembre 2022'!$I$8:$M$25,4,FALSE),0)</f>
        <v>0</v>
      </c>
      <c r="H53" s="205">
        <f t="shared" si="1"/>
        <v>0</v>
      </c>
      <c r="I53" s="347" t="s">
        <v>12</v>
      </c>
      <c r="J53" s="346">
        <f t="shared" si="2"/>
        <v>0</v>
      </c>
      <c r="K53" s="333"/>
      <c r="O53" s="237"/>
      <c r="P53" s="237">
        <f t="shared" si="3"/>
        <v>0</v>
      </c>
    </row>
    <row r="54" spans="1:17" s="200" customFormat="1" ht="24.95" hidden="1" customHeight="1" x14ac:dyDescent="0.2">
      <c r="A54" t="s">
        <v>451</v>
      </c>
      <c r="B54" s="413">
        <v>47</v>
      </c>
      <c r="C54" s="420" t="s">
        <v>451</v>
      </c>
      <c r="D54" s="256">
        <f t="shared" si="10"/>
        <v>4.9276</v>
      </c>
      <c r="E54" s="205">
        <f>IFERROR(VLOOKUP($A54,'Control-UTE Septiembre 2022'!$I$8:$L$25,2,FALSE),0)</f>
        <v>0</v>
      </c>
      <c r="F54" s="205">
        <f>IFERROR(VLOOKUP($A54,'Control-UTE Septiembre 2022'!$I$8:$L$25,3,FALSE),0)</f>
        <v>0</v>
      </c>
      <c r="G54" s="205">
        <f>IFERROR(VLOOKUP($A54,'Control-UTE Septiembre 2022'!$I$8:$M$25,4,FALSE),0)</f>
        <v>0</v>
      </c>
      <c r="H54" s="205">
        <f t="shared" si="1"/>
        <v>0</v>
      </c>
      <c r="I54" s="347" t="s">
        <v>12</v>
      </c>
      <c r="J54" s="346">
        <f t="shared" si="2"/>
        <v>0</v>
      </c>
      <c r="K54" s="333"/>
      <c r="O54" s="237"/>
      <c r="P54" s="237">
        <f t="shared" si="3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10"/>
        <v>5.75</v>
      </c>
      <c r="E55" s="205">
        <f>IFERROR(VLOOKUP($A55,'Control-UTE Septiembre 2022'!$I$8:$L$25,2,FALSE),0)</f>
        <v>150</v>
      </c>
      <c r="F55" s="205">
        <f>IFERROR(VLOOKUP($A55,'Control-UTE Septiembre 2022'!$I$8:$L$25,3,FALSE),0)</f>
        <v>0</v>
      </c>
      <c r="G55" s="205">
        <f>IFERROR(VLOOKUP($A55,'Control-UTE Septiembre 2022'!$I$8:$M$25,4,FALSE),0)</f>
        <v>0</v>
      </c>
      <c r="H55" s="205">
        <f t="shared" ref="H55" si="20">E55+F55+G55</f>
        <v>150</v>
      </c>
      <c r="I55" s="347" t="s">
        <v>12</v>
      </c>
      <c r="J55" s="346">
        <f t="shared" ref="J55" si="21">D55*H55</f>
        <v>862.5</v>
      </c>
      <c r="K55" s="333"/>
      <c r="O55" s="422">
        <v>20002380</v>
      </c>
      <c r="P55" s="237">
        <f t="shared" ref="P55" si="22">H55</f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10"/>
        <v>2.95</v>
      </c>
      <c r="E56" s="205">
        <f>IFERROR(VLOOKUP($A56,'Control-UTE Septiembre 2022'!$I$8:$L$25,2,FALSE),0)</f>
        <v>0</v>
      </c>
      <c r="F56" s="205">
        <f>IFERROR(VLOOKUP($A56,'Control-UTE Septiembre 2022'!$I$8:$L$25,3,FALSE),0)</f>
        <v>3456</v>
      </c>
      <c r="G56" s="205">
        <f>IFERROR(VLOOKUP($A56,'Control-UTE Septiembre 2022'!$I$8:$M$25,4,FALSE),0)</f>
        <v>500</v>
      </c>
      <c r="H56" s="205">
        <f t="shared" si="1"/>
        <v>3956</v>
      </c>
      <c r="I56" s="347" t="s">
        <v>12</v>
      </c>
      <c r="J56" s="346">
        <f>D56*H56</f>
        <v>11670.2</v>
      </c>
      <c r="K56" s="333"/>
      <c r="N56" s="199"/>
      <c r="O56" s="71" t="s">
        <v>399</v>
      </c>
      <c r="P56" s="237">
        <f>H56</f>
        <v>3956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8857</v>
      </c>
      <c r="F57" s="381">
        <f t="shared" ref="F57:G57" si="23">SUM(F8:F56)</f>
        <v>7951</v>
      </c>
      <c r="G57" s="381">
        <f t="shared" si="23"/>
        <v>650</v>
      </c>
      <c r="H57" s="381">
        <f>SUM(H8:H56)</f>
        <v>17458</v>
      </c>
      <c r="I57" s="408" t="s">
        <v>12</v>
      </c>
      <c r="J57" s="81">
        <f>SUM(J8:J56)</f>
        <v>73495.303499999995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73495.303499999995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0.40334293605577121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29643.811499999996</v>
      </c>
      <c r="K60" s="333"/>
      <c r="L60" s="333"/>
      <c r="M60" s="333"/>
    </row>
    <row r="61" spans="1:17" ht="30" customHeight="1" x14ac:dyDescent="0.2">
      <c r="B61" s="202"/>
      <c r="C61" s="540" t="s">
        <v>324</v>
      </c>
      <c r="D61" s="540"/>
      <c r="E61" s="540"/>
      <c r="F61" s="540" t="e">
        <f>G61/G58</f>
        <v>#DIV/0!</v>
      </c>
      <c r="G61" s="540"/>
      <c r="H61" s="540"/>
      <c r="I61" s="392">
        <f>J61/$J$59</f>
        <v>0.56391286281306396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41444.947</v>
      </c>
      <c r="K61" s="377"/>
      <c r="L61" s="321"/>
      <c r="M61" s="321"/>
    </row>
    <row r="62" spans="1:17" ht="30" customHeight="1" x14ac:dyDescent="0.2">
      <c r="B62" s="202"/>
      <c r="C62" s="540" t="s">
        <v>343</v>
      </c>
      <c r="D62" s="540"/>
      <c r="E62" s="540"/>
      <c r="F62" s="540" t="e">
        <f>G62/G59</f>
        <v>#DIV/0!</v>
      </c>
      <c r="G62" s="540"/>
      <c r="H62" s="540"/>
      <c r="I62" s="392">
        <f>J62/$J$59</f>
        <v>3.2744201131164802E-2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2406.5450000000001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Septiembre 2022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6" ht="35.25" customHeight="1" x14ac:dyDescent="0.2">
      <c r="B65" s="202"/>
      <c r="C65" s="541" t="s">
        <v>322</v>
      </c>
      <c r="D65" s="542"/>
      <c r="E65" s="542"/>
      <c r="F65" s="543"/>
      <c r="G65" s="340">
        <v>892692.3528724818</v>
      </c>
      <c r="H65" s="167">
        <v>0.99</v>
      </c>
      <c r="I65" s="205" t="s">
        <v>10</v>
      </c>
      <c r="J65" s="340">
        <f>(G65*H65)</f>
        <v>883765.42934375699</v>
      </c>
      <c r="K65" s="377"/>
      <c r="L65" s="321"/>
      <c r="N65" s="199" t="s">
        <v>346</v>
      </c>
      <c r="O65" s="201">
        <v>20002374</v>
      </c>
      <c r="P65" s="393"/>
    </row>
    <row r="66" spans="1:16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6" ht="27" customHeight="1" x14ac:dyDescent="0.2">
      <c r="B67" s="202"/>
      <c r="C67" s="526" t="s">
        <v>345</v>
      </c>
      <c r="D67" s="526"/>
      <c r="E67" s="526"/>
      <c r="F67" s="526"/>
      <c r="G67" s="340">
        <f>G65</f>
        <v>892692.3528724818</v>
      </c>
      <c r="H67" s="167">
        <v>0.01</v>
      </c>
      <c r="I67" s="205" t="s">
        <v>10</v>
      </c>
      <c r="J67" s="340">
        <f>(G67*H67)</f>
        <v>8926.9235287248175</v>
      </c>
      <c r="K67" s="377"/>
      <c r="L67" s="321"/>
      <c r="O67" s="200"/>
      <c r="P67" s="200"/>
    </row>
    <row r="68" spans="1:16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6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75437.303499999995</v>
      </c>
      <c r="I69" s="533"/>
      <c r="J69" s="533"/>
      <c r="K69" s="378"/>
      <c r="O69" s="199"/>
      <c r="P69" s="225">
        <f>H69+P70</f>
        <v>81300.635866978526</v>
      </c>
    </row>
    <row r="70" spans="1:16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892692.3528724818</v>
      </c>
      <c r="I70" s="533"/>
      <c r="J70" s="533"/>
      <c r="K70" s="378"/>
      <c r="O70" s="199"/>
      <c r="P70" s="199">
        <f>H70/152.25</f>
        <v>5863.3323669785341</v>
      </c>
    </row>
    <row r="71" spans="1:16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6" ht="24.95" customHeight="1" x14ac:dyDescent="0.2">
      <c r="B72" s="234"/>
      <c r="C72" s="237"/>
      <c r="D72" s="237"/>
      <c r="E72" s="237"/>
      <c r="J72" s="236"/>
    </row>
    <row r="73" spans="1:16" ht="24.95" customHeight="1" x14ac:dyDescent="0.2">
      <c r="B73" s="234"/>
      <c r="C73" s="237"/>
      <c r="D73" s="237"/>
      <c r="E73" s="237"/>
      <c r="J73" s="236"/>
    </row>
    <row r="74" spans="1:16" ht="24.95" customHeight="1" x14ac:dyDescent="0.2">
      <c r="B74" s="234"/>
      <c r="C74" s="237"/>
      <c r="D74" s="237"/>
      <c r="E74" s="237"/>
      <c r="J74" s="236"/>
    </row>
    <row r="75" spans="1:16" ht="24.95" customHeight="1" x14ac:dyDescent="0.2">
      <c r="B75" s="234"/>
      <c r="C75" s="237"/>
      <c r="D75" s="237"/>
      <c r="E75" s="237"/>
      <c r="J75" s="236"/>
    </row>
    <row r="76" spans="1:16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6" ht="24.95" customHeight="1" x14ac:dyDescent="0.2">
      <c r="B77" s="234"/>
      <c r="D77" s="225"/>
      <c r="F77" s="225"/>
      <c r="G77" s="225"/>
      <c r="H77" s="225"/>
      <c r="I77" s="225"/>
      <c r="J77" s="235"/>
    </row>
    <row r="78" spans="1:16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6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6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3.0225999999999997</v>
      </c>
      <c r="C104"/>
      <c r="D104" s="412"/>
    </row>
    <row r="105" spans="1:4" x14ac:dyDescent="0.2">
      <c r="A105" t="s">
        <v>412</v>
      </c>
      <c r="B105" s="412">
        <v>4.0386000000000006</v>
      </c>
      <c r="C105"/>
      <c r="D105" s="412"/>
    </row>
    <row r="106" spans="1:4" x14ac:dyDescent="0.2">
      <c r="A106" t="s">
        <v>413</v>
      </c>
      <c r="B106" s="412">
        <v>3.0607000000000002</v>
      </c>
      <c r="C106"/>
      <c r="D106" s="412"/>
    </row>
    <row r="107" spans="1:4" x14ac:dyDescent="0.2">
      <c r="A107" t="s">
        <v>414</v>
      </c>
      <c r="B107" s="412">
        <v>2.7304999999999997</v>
      </c>
      <c r="C107"/>
      <c r="D107" s="412"/>
    </row>
    <row r="108" spans="1:4" x14ac:dyDescent="0.2">
      <c r="A108" t="s">
        <v>415</v>
      </c>
      <c r="B108" s="412">
        <v>3.5941000000000001</v>
      </c>
      <c r="C108"/>
      <c r="D108" s="412"/>
    </row>
    <row r="109" spans="1:4" x14ac:dyDescent="0.2">
      <c r="A109" t="s">
        <v>416</v>
      </c>
      <c r="B109" s="412">
        <v>2.7304999999999997</v>
      </c>
      <c r="C109"/>
      <c r="D109" s="412"/>
    </row>
    <row r="110" spans="1:4" x14ac:dyDescent="0.2">
      <c r="A110" t="s">
        <v>417</v>
      </c>
      <c r="B110" s="412">
        <v>4.3941999999999997</v>
      </c>
      <c r="C110"/>
      <c r="D110" s="412"/>
    </row>
    <row r="111" spans="1:4" x14ac:dyDescent="0.2">
      <c r="A111" t="s">
        <v>418</v>
      </c>
      <c r="B111" s="412">
        <v>3.5051999999999999</v>
      </c>
      <c r="C111"/>
      <c r="D111" s="412"/>
    </row>
    <row r="112" spans="1:4" x14ac:dyDescent="0.2">
      <c r="A112" t="s">
        <v>419</v>
      </c>
      <c r="B112" s="412">
        <v>5.5752999999999995</v>
      </c>
      <c r="C112"/>
      <c r="D112" s="412"/>
    </row>
    <row r="113" spans="1:4" x14ac:dyDescent="0.2">
      <c r="A113" t="s">
        <v>420</v>
      </c>
      <c r="B113" s="412">
        <v>1.4985999999999999</v>
      </c>
      <c r="C113"/>
      <c r="D113" s="412"/>
    </row>
    <row r="114" spans="1:4" x14ac:dyDescent="0.2">
      <c r="A114" t="s">
        <v>31</v>
      </c>
      <c r="B114" s="412">
        <v>2.3368000000000002</v>
      </c>
      <c r="C114"/>
      <c r="D114" s="412"/>
    </row>
    <row r="115" spans="1:4" x14ac:dyDescent="0.2">
      <c r="A115" t="s">
        <v>35</v>
      </c>
      <c r="B115" s="412">
        <v>7.5946000000000007</v>
      </c>
      <c r="C115"/>
      <c r="D115" s="412"/>
    </row>
    <row r="116" spans="1:4" x14ac:dyDescent="0.2">
      <c r="A116" t="s">
        <v>34</v>
      </c>
      <c r="B116" s="412">
        <v>6.9215</v>
      </c>
      <c r="C116"/>
      <c r="D116" s="412"/>
    </row>
    <row r="117" spans="1:4" x14ac:dyDescent="0.2">
      <c r="A117" t="s">
        <v>421</v>
      </c>
      <c r="B117" s="412">
        <v>4.9530000000000003</v>
      </c>
      <c r="C117"/>
      <c r="D117" s="412"/>
    </row>
    <row r="118" spans="1:4" x14ac:dyDescent="0.2">
      <c r="A118" t="s">
        <v>422</v>
      </c>
      <c r="B118" s="412">
        <v>2.54</v>
      </c>
      <c r="C118"/>
      <c r="D118" s="412"/>
    </row>
    <row r="119" spans="1:4" x14ac:dyDescent="0.2">
      <c r="A119" t="s">
        <v>423</v>
      </c>
      <c r="B119" s="412">
        <v>2.4129999999999998</v>
      </c>
      <c r="C119"/>
      <c r="D119" s="412"/>
    </row>
    <row r="120" spans="1:4" x14ac:dyDescent="0.2">
      <c r="A120" t="s">
        <v>424</v>
      </c>
      <c r="B120" s="412">
        <v>4.3179999999999996</v>
      </c>
      <c r="C120"/>
      <c r="D120" s="412"/>
    </row>
    <row r="121" spans="1:4" x14ac:dyDescent="0.2">
      <c r="A121" t="s">
        <v>425</v>
      </c>
      <c r="B121" s="412">
        <v>7.7469999999999999</v>
      </c>
      <c r="C121"/>
      <c r="D121" s="412"/>
    </row>
    <row r="122" spans="1:4" x14ac:dyDescent="0.2">
      <c r="A122" t="s">
        <v>426</v>
      </c>
      <c r="B122" s="412">
        <v>8.2550000000000008</v>
      </c>
      <c r="C122"/>
      <c r="D122" s="412"/>
    </row>
    <row r="123" spans="1:4" x14ac:dyDescent="0.2">
      <c r="A123" t="s">
        <v>427</v>
      </c>
      <c r="B123" s="412">
        <v>7.3914000000000009</v>
      </c>
      <c r="C123"/>
      <c r="D123" s="412"/>
    </row>
    <row r="124" spans="1:4" x14ac:dyDescent="0.2">
      <c r="A124" t="s">
        <v>428</v>
      </c>
      <c r="B124" s="412">
        <v>2850</v>
      </c>
      <c r="C124"/>
      <c r="D124" s="412"/>
    </row>
    <row r="125" spans="1:4" x14ac:dyDescent="0.2">
      <c r="A125" t="s">
        <v>429</v>
      </c>
      <c r="B125" s="412">
        <v>5.8419999999999996</v>
      </c>
      <c r="C125"/>
      <c r="D125" s="412"/>
    </row>
    <row r="126" spans="1:4" x14ac:dyDescent="0.2">
      <c r="A126" t="s">
        <v>430</v>
      </c>
      <c r="B126" s="412">
        <v>2.7940000000000005</v>
      </c>
      <c r="C126"/>
      <c r="D126" s="412"/>
    </row>
    <row r="127" spans="1:4" x14ac:dyDescent="0.2">
      <c r="A127" t="s">
        <v>431</v>
      </c>
      <c r="B127" s="412">
        <v>4.9657</v>
      </c>
      <c r="C127"/>
      <c r="D127" s="412"/>
    </row>
    <row r="128" spans="1:4" x14ac:dyDescent="0.2">
      <c r="A128" t="s">
        <v>432</v>
      </c>
      <c r="B128" s="412">
        <v>4.1909999999999998</v>
      </c>
      <c r="C128"/>
      <c r="D128" s="412"/>
    </row>
    <row r="129" spans="1:4" x14ac:dyDescent="0.2">
      <c r="A129" t="s">
        <v>433</v>
      </c>
      <c r="B129" s="412">
        <v>5.2705000000000002</v>
      </c>
      <c r="C129"/>
      <c r="D129" s="412"/>
    </row>
    <row r="130" spans="1:4" x14ac:dyDescent="0.2">
      <c r="A130" t="s">
        <v>434</v>
      </c>
      <c r="B130" s="412">
        <v>5.5372000000000003</v>
      </c>
      <c r="C130"/>
      <c r="D130" s="412"/>
    </row>
    <row r="131" spans="1:4" x14ac:dyDescent="0.2">
      <c r="A131" t="s">
        <v>435</v>
      </c>
      <c r="B131" s="412">
        <v>6.7309999999999999</v>
      </c>
      <c r="C131"/>
      <c r="D131" s="412"/>
    </row>
    <row r="132" spans="1:4" x14ac:dyDescent="0.2">
      <c r="A132" t="s">
        <v>436</v>
      </c>
      <c r="B132" s="412">
        <v>4.3179999999999996</v>
      </c>
      <c r="C132"/>
      <c r="D132" s="412"/>
    </row>
    <row r="133" spans="1:4" x14ac:dyDescent="0.2">
      <c r="A133" t="s">
        <v>437</v>
      </c>
      <c r="B133" s="412">
        <v>3.2766000000000002</v>
      </c>
      <c r="C133"/>
      <c r="D133" s="412"/>
    </row>
    <row r="134" spans="1:4" x14ac:dyDescent="0.2">
      <c r="A134" t="s">
        <v>438</v>
      </c>
      <c r="B134" s="412">
        <v>5.588000000000001</v>
      </c>
      <c r="C134"/>
      <c r="D134" s="412"/>
    </row>
    <row r="135" spans="1:4" x14ac:dyDescent="0.2">
      <c r="A135" t="s">
        <v>439</v>
      </c>
      <c r="B135" s="412">
        <v>5.4609999999999994</v>
      </c>
      <c r="C135"/>
      <c r="D135" s="412"/>
    </row>
    <row r="136" spans="1:4" x14ac:dyDescent="0.2">
      <c r="A136" t="s">
        <v>440</v>
      </c>
      <c r="B136" s="412">
        <v>5.4609999999999994</v>
      </c>
      <c r="C136"/>
      <c r="D136" s="412"/>
    </row>
    <row r="137" spans="1:4" x14ac:dyDescent="0.2">
      <c r="A137" t="s">
        <v>441</v>
      </c>
      <c r="B137" s="412">
        <v>4.1021000000000001</v>
      </c>
      <c r="C137"/>
      <c r="D137" s="412"/>
    </row>
    <row r="138" spans="1:4" x14ac:dyDescent="0.2">
      <c r="A138" t="s">
        <v>442</v>
      </c>
      <c r="B138" s="412">
        <v>4.1021000000000001</v>
      </c>
      <c r="C138"/>
      <c r="D138" s="412"/>
    </row>
    <row r="139" spans="1:4" x14ac:dyDescent="0.2">
      <c r="A139" t="s">
        <v>443</v>
      </c>
      <c r="B139" s="412">
        <v>6.0451999999999995</v>
      </c>
      <c r="C139"/>
      <c r="D139" s="412"/>
    </row>
    <row r="140" spans="1:4" x14ac:dyDescent="0.2">
      <c r="A140" t="s">
        <v>444</v>
      </c>
      <c r="B140" s="412">
        <v>5.6515000000000004</v>
      </c>
      <c r="C140"/>
      <c r="D140" s="412"/>
    </row>
    <row r="141" spans="1:4" x14ac:dyDescent="0.2">
      <c r="A141" t="s">
        <v>445</v>
      </c>
      <c r="B141" s="412">
        <v>6.5913000000000004</v>
      </c>
      <c r="C141"/>
      <c r="D141" s="412"/>
    </row>
    <row r="142" spans="1:4" x14ac:dyDescent="0.2">
      <c r="A142" t="s">
        <v>446</v>
      </c>
      <c r="B142" s="412">
        <v>6.6548000000000007</v>
      </c>
      <c r="C142"/>
      <c r="D142" s="412"/>
    </row>
    <row r="143" spans="1:4" x14ac:dyDescent="0.2">
      <c r="A143" t="s">
        <v>447</v>
      </c>
      <c r="B143" s="412">
        <v>4.9530000000000003</v>
      </c>
      <c r="C143"/>
      <c r="D143" s="412"/>
    </row>
    <row r="144" spans="1:4" x14ac:dyDescent="0.2">
      <c r="A144" t="s">
        <v>448</v>
      </c>
      <c r="B144" s="412">
        <v>5.8039000000000005</v>
      </c>
      <c r="C144"/>
      <c r="D144" s="412"/>
    </row>
    <row r="145" spans="1:4" x14ac:dyDescent="0.2">
      <c r="A145" t="s">
        <v>449</v>
      </c>
      <c r="B145" s="412">
        <v>6.2230000000000008</v>
      </c>
      <c r="C145"/>
      <c r="D145" s="412"/>
    </row>
    <row r="146" spans="1:4" x14ac:dyDescent="0.2">
      <c r="A146" t="s">
        <v>149</v>
      </c>
      <c r="B146" s="412">
        <v>7.0231000000000003</v>
      </c>
      <c r="C146"/>
      <c r="D146" s="412"/>
    </row>
    <row r="147" spans="1:4" x14ac:dyDescent="0.2">
      <c r="A147" t="s">
        <v>214</v>
      </c>
      <c r="B147" s="412">
        <v>6.2102999999999993</v>
      </c>
      <c r="C147"/>
      <c r="D147" s="412"/>
    </row>
    <row r="148" spans="1:4" x14ac:dyDescent="0.2">
      <c r="A148" t="s">
        <v>166</v>
      </c>
      <c r="B148" s="412">
        <v>7.9501999999999997</v>
      </c>
      <c r="C148"/>
      <c r="D148" s="412"/>
    </row>
    <row r="149" spans="1:4" x14ac:dyDescent="0.2">
      <c r="A149" t="s">
        <v>450</v>
      </c>
      <c r="B149" s="412">
        <v>5.588000000000001</v>
      </c>
      <c r="C149"/>
      <c r="D149" s="412"/>
    </row>
    <row r="150" spans="1:4" x14ac:dyDescent="0.2">
      <c r="A150" t="s">
        <v>451</v>
      </c>
      <c r="B150" s="412">
        <v>4.9276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</row>
    <row r="152" spans="1:4" x14ac:dyDescent="0.2">
      <c r="A152" s="199" t="s">
        <v>389</v>
      </c>
      <c r="B152" s="199">
        <v>2.95</v>
      </c>
    </row>
  </sheetData>
  <autoFilter ref="A7:P67" xr:uid="{DE54F65D-5971-4E98-8212-2EE7FD7C33CF}">
    <filterColumn colId="7">
      <filters blank="1">
        <filter val="0,01"/>
        <filter val="0,99"/>
        <filter val="120"/>
        <filter val="1430"/>
        <filter val="150"/>
        <filter val="17.458,00"/>
        <filter val="1867"/>
        <filter val="200"/>
        <filter val="2195"/>
        <filter val="2800"/>
        <filter val="300"/>
        <filter val="360"/>
        <filter val="390"/>
        <filter val="3956"/>
        <filter val="60"/>
        <filter val="600"/>
        <filter val="720"/>
        <filter val="850"/>
        <filter val="860"/>
      </filters>
    </filterColumn>
  </autoFilter>
  <mergeCells count="20">
    <mergeCell ref="C64:F64"/>
    <mergeCell ref="C65:F65"/>
    <mergeCell ref="C66:F66"/>
    <mergeCell ref="C67:F67"/>
    <mergeCell ref="F79:J79"/>
    <mergeCell ref="B69:F69"/>
    <mergeCell ref="H69:J69"/>
    <mergeCell ref="B70:F70"/>
    <mergeCell ref="H70:J70"/>
    <mergeCell ref="E78:J78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5732-4FC0-451D-AF91-DEC3DFBD9297}">
  <sheetPr>
    <pageSetUpPr fitToPage="1"/>
  </sheetPr>
  <dimension ref="A1:P97"/>
  <sheetViews>
    <sheetView topLeftCell="B20" zoomScaleNormal="100" workbookViewId="0">
      <selection activeCell="I23" sqref="I23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16.28515625" style="200" customWidth="1"/>
    <col min="5" max="5" width="12.7109375" style="200" customWidth="1"/>
    <col min="6" max="6" width="39.5703125" style="201" customWidth="1"/>
    <col min="7" max="7" width="19" style="199" customWidth="1"/>
    <col min="9" max="10" width="25.28515625" style="199" bestFit="1" customWidth="1"/>
    <col min="11" max="11" width="18.7109375" style="199" bestFit="1" customWidth="1"/>
    <col min="12" max="12" width="19.140625" style="199" bestFit="1" customWidth="1"/>
    <col min="13" max="14" width="13.140625" style="199" bestFit="1" customWidth="1"/>
    <col min="15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6" x14ac:dyDescent="0.2">
      <c r="B4" s="205">
        <v>80063427</v>
      </c>
      <c r="C4" s="207">
        <v>44812</v>
      </c>
      <c r="D4" s="204" t="s">
        <v>418</v>
      </c>
      <c r="E4" s="401">
        <v>400</v>
      </c>
      <c r="F4" s="204" t="s">
        <v>401</v>
      </c>
      <c r="G4" s="204" t="s">
        <v>402</v>
      </c>
      <c r="I4" s="200"/>
    </row>
    <row r="5" spans="2:16" x14ac:dyDescent="0.2">
      <c r="B5" s="205">
        <v>80063427</v>
      </c>
      <c r="C5" s="207">
        <v>44812</v>
      </c>
      <c r="D5" s="204" t="s">
        <v>31</v>
      </c>
      <c r="E5" s="401">
        <v>390</v>
      </c>
      <c r="F5" s="204" t="s">
        <v>401</v>
      </c>
      <c r="G5" s="204" t="s">
        <v>402</v>
      </c>
      <c r="I5" s="200"/>
    </row>
    <row r="6" spans="2:16" x14ac:dyDescent="0.2">
      <c r="B6" s="205">
        <v>80063427</v>
      </c>
      <c r="C6" s="207">
        <v>44812</v>
      </c>
      <c r="D6" s="204" t="s">
        <v>412</v>
      </c>
      <c r="E6" s="401">
        <v>175</v>
      </c>
      <c r="F6" s="204" t="s">
        <v>401</v>
      </c>
      <c r="G6" s="204" t="s">
        <v>402</v>
      </c>
      <c r="I6" s="101" t="s">
        <v>154</v>
      </c>
      <c r="J6" s="101" t="s">
        <v>112</v>
      </c>
      <c r="K6" s="76"/>
      <c r="L6" s="76"/>
      <c r="M6" s="76"/>
      <c r="N6"/>
    </row>
    <row r="7" spans="2:16" x14ac:dyDescent="0.2">
      <c r="B7" s="205">
        <v>80063427</v>
      </c>
      <c r="C7" s="207">
        <v>44812</v>
      </c>
      <c r="D7" s="204" t="s">
        <v>35</v>
      </c>
      <c r="E7" s="401">
        <v>1885</v>
      </c>
      <c r="F7" s="204" t="s">
        <v>401</v>
      </c>
      <c r="G7" s="204" t="s">
        <v>403</v>
      </c>
      <c r="I7" s="101" t="s">
        <v>23</v>
      </c>
      <c r="J7" s="76" t="s">
        <v>402</v>
      </c>
      <c r="K7" s="76" t="s">
        <v>403</v>
      </c>
      <c r="L7" s="76" t="s">
        <v>404</v>
      </c>
      <c r="M7" s="76" t="s">
        <v>24</v>
      </c>
      <c r="N7"/>
    </row>
    <row r="8" spans="2:16" x14ac:dyDescent="0.2">
      <c r="B8" s="205">
        <v>80063427</v>
      </c>
      <c r="C8" s="207">
        <v>44812</v>
      </c>
      <c r="D8" s="204" t="s">
        <v>149</v>
      </c>
      <c r="E8" s="401">
        <v>720</v>
      </c>
      <c r="F8" s="204" t="s">
        <v>401</v>
      </c>
      <c r="G8" s="204" t="s">
        <v>403</v>
      </c>
      <c r="I8" s="76" t="s">
        <v>418</v>
      </c>
      <c r="J8" s="76">
        <v>600</v>
      </c>
      <c r="K8" s="76"/>
      <c r="L8" s="76"/>
      <c r="M8" s="76">
        <v>600</v>
      </c>
      <c r="N8"/>
      <c r="O8" t="s">
        <v>33</v>
      </c>
      <c r="P8" s="205">
        <v>2800</v>
      </c>
    </row>
    <row r="9" spans="2:16" x14ac:dyDescent="0.2">
      <c r="B9" s="205">
        <v>80063427</v>
      </c>
      <c r="C9" s="207">
        <v>44812</v>
      </c>
      <c r="D9" s="204" t="s">
        <v>166</v>
      </c>
      <c r="E9" s="401">
        <v>200</v>
      </c>
      <c r="F9" s="204" t="s">
        <v>401</v>
      </c>
      <c r="G9" s="204" t="s">
        <v>403</v>
      </c>
      <c r="I9" s="76" t="s">
        <v>441</v>
      </c>
      <c r="J9" s="76"/>
      <c r="K9" s="76">
        <v>300</v>
      </c>
      <c r="L9" s="76"/>
      <c r="M9" s="76">
        <v>300</v>
      </c>
      <c r="N9"/>
      <c r="O9" t="s">
        <v>412</v>
      </c>
      <c r="P9" s="205">
        <v>1430</v>
      </c>
    </row>
    <row r="10" spans="2:16" x14ac:dyDescent="0.2">
      <c r="B10" s="205">
        <v>80063427</v>
      </c>
      <c r="C10" s="207">
        <v>44812</v>
      </c>
      <c r="D10" s="204" t="s">
        <v>389</v>
      </c>
      <c r="E10" s="401">
        <v>500</v>
      </c>
      <c r="F10" s="204" t="s">
        <v>401</v>
      </c>
      <c r="G10" s="204" t="s">
        <v>403</v>
      </c>
      <c r="I10" s="76" t="s">
        <v>31</v>
      </c>
      <c r="J10" s="76">
        <v>850</v>
      </c>
      <c r="K10" s="76"/>
      <c r="L10" s="76"/>
      <c r="M10" s="76">
        <v>850</v>
      </c>
      <c r="N10"/>
      <c r="O10" t="s">
        <v>413</v>
      </c>
      <c r="P10" s="205">
        <v>120</v>
      </c>
    </row>
    <row r="11" spans="2:16" x14ac:dyDescent="0.2">
      <c r="B11" s="205">
        <v>80063427</v>
      </c>
      <c r="C11" s="207">
        <v>44812</v>
      </c>
      <c r="D11" s="204" t="s">
        <v>389</v>
      </c>
      <c r="E11" s="401">
        <v>300</v>
      </c>
      <c r="F11" s="204" t="s">
        <v>401</v>
      </c>
      <c r="G11" s="204" t="s">
        <v>404</v>
      </c>
      <c r="I11" s="76" t="s">
        <v>412</v>
      </c>
      <c r="J11" s="76">
        <v>1430</v>
      </c>
      <c r="K11" s="76"/>
      <c r="L11" s="76"/>
      <c r="M11" s="76">
        <v>1430</v>
      </c>
      <c r="N11"/>
      <c r="O11" t="s">
        <v>414</v>
      </c>
      <c r="P11" s="205">
        <v>1867</v>
      </c>
    </row>
    <row r="12" spans="2:16" x14ac:dyDescent="0.2">
      <c r="B12" s="205">
        <v>80063427</v>
      </c>
      <c r="C12" s="207">
        <v>44812</v>
      </c>
      <c r="D12" s="204" t="s">
        <v>419</v>
      </c>
      <c r="E12" s="401">
        <v>170</v>
      </c>
      <c r="F12" s="204" t="s">
        <v>401</v>
      </c>
      <c r="G12" s="204" t="s">
        <v>403</v>
      </c>
      <c r="I12" s="76" t="s">
        <v>33</v>
      </c>
      <c r="J12" s="76">
        <v>2800</v>
      </c>
      <c r="K12" s="76"/>
      <c r="L12" s="76"/>
      <c r="M12" s="76">
        <v>2800</v>
      </c>
      <c r="N12"/>
      <c r="O12" t="s">
        <v>415</v>
      </c>
      <c r="P12" s="205">
        <v>390</v>
      </c>
    </row>
    <row r="13" spans="2:16" x14ac:dyDescent="0.2">
      <c r="B13" s="205">
        <v>80063427</v>
      </c>
      <c r="C13" s="207">
        <v>44812</v>
      </c>
      <c r="D13" s="204" t="s">
        <v>419</v>
      </c>
      <c r="E13" s="401">
        <v>360</v>
      </c>
      <c r="F13" s="204" t="s">
        <v>401</v>
      </c>
      <c r="G13" s="204" t="s">
        <v>402</v>
      </c>
      <c r="I13" s="76" t="s">
        <v>35</v>
      </c>
      <c r="J13" s="76"/>
      <c r="K13" s="76">
        <v>2195</v>
      </c>
      <c r="L13" s="76"/>
      <c r="M13" s="76">
        <v>2195</v>
      </c>
      <c r="N13"/>
      <c r="O13" t="s">
        <v>418</v>
      </c>
      <c r="P13" s="205">
        <v>600</v>
      </c>
    </row>
    <row r="14" spans="2:16" x14ac:dyDescent="0.2">
      <c r="B14" s="205">
        <v>80063427</v>
      </c>
      <c r="C14" s="207">
        <v>44812</v>
      </c>
      <c r="D14" s="204" t="s">
        <v>447</v>
      </c>
      <c r="E14" s="401">
        <v>30</v>
      </c>
      <c r="F14" s="204" t="s">
        <v>401</v>
      </c>
      <c r="G14" s="204" t="s">
        <v>402</v>
      </c>
      <c r="I14" s="76" t="s">
        <v>149</v>
      </c>
      <c r="J14" s="76"/>
      <c r="K14" s="76">
        <v>720</v>
      </c>
      <c r="L14" s="76"/>
      <c r="M14" s="76">
        <v>720</v>
      </c>
      <c r="N14"/>
      <c r="O14" t="s">
        <v>419</v>
      </c>
      <c r="P14" s="205">
        <v>590</v>
      </c>
    </row>
    <row r="15" spans="2:16" x14ac:dyDescent="0.2">
      <c r="B15" s="205">
        <v>80063429</v>
      </c>
      <c r="C15" s="207">
        <v>44812</v>
      </c>
      <c r="D15" s="204" t="s">
        <v>441</v>
      </c>
      <c r="E15" s="401">
        <v>200</v>
      </c>
      <c r="F15" s="204" t="s">
        <v>405</v>
      </c>
      <c r="G15" s="204" t="s">
        <v>403</v>
      </c>
      <c r="I15" s="76" t="s">
        <v>214</v>
      </c>
      <c r="J15" s="76"/>
      <c r="K15" s="76">
        <v>450</v>
      </c>
      <c r="L15" s="76">
        <v>150</v>
      </c>
      <c r="M15" s="76">
        <v>600</v>
      </c>
      <c r="N15"/>
      <c r="O15" t="s">
        <v>31</v>
      </c>
      <c r="P15" s="205">
        <v>850</v>
      </c>
    </row>
    <row r="16" spans="2:16" x14ac:dyDescent="0.2">
      <c r="B16" s="205">
        <v>80063429</v>
      </c>
      <c r="C16" s="207">
        <v>44812</v>
      </c>
      <c r="D16" s="204" t="s">
        <v>414</v>
      </c>
      <c r="E16" s="401">
        <v>182</v>
      </c>
      <c r="F16" s="204" t="s">
        <v>405</v>
      </c>
      <c r="G16" s="204" t="s">
        <v>402</v>
      </c>
      <c r="I16" s="76" t="s">
        <v>166</v>
      </c>
      <c r="J16" s="76"/>
      <c r="K16" s="76">
        <v>360</v>
      </c>
      <c r="L16" s="76"/>
      <c r="M16" s="76">
        <v>360</v>
      </c>
      <c r="N16"/>
      <c r="O16" t="s">
        <v>447</v>
      </c>
      <c r="P16" s="205">
        <v>60</v>
      </c>
    </row>
    <row r="17" spans="1:14" x14ac:dyDescent="0.2">
      <c r="B17" s="205">
        <v>80063429</v>
      </c>
      <c r="C17" s="207">
        <v>44812</v>
      </c>
      <c r="D17" s="204" t="s">
        <v>389</v>
      </c>
      <c r="E17" s="401">
        <v>2366</v>
      </c>
      <c r="F17" s="204" t="s">
        <v>405</v>
      </c>
      <c r="G17" s="204" t="s">
        <v>403</v>
      </c>
      <c r="I17" s="76" t="s">
        <v>414</v>
      </c>
      <c r="J17" s="76">
        <v>1867</v>
      </c>
      <c r="K17" s="76"/>
      <c r="L17" s="76"/>
      <c r="M17" s="76">
        <v>1867</v>
      </c>
      <c r="N17"/>
    </row>
    <row r="18" spans="1:14" x14ac:dyDescent="0.2">
      <c r="B18" s="205">
        <v>80063429</v>
      </c>
      <c r="C18" s="207">
        <v>44812</v>
      </c>
      <c r="D18" s="204" t="s">
        <v>419</v>
      </c>
      <c r="E18" s="401">
        <v>100</v>
      </c>
      <c r="F18" s="204" t="s">
        <v>405</v>
      </c>
      <c r="G18" s="204" t="s">
        <v>403</v>
      </c>
      <c r="I18" s="76" t="s">
        <v>413</v>
      </c>
      <c r="J18" s="76">
        <v>120</v>
      </c>
      <c r="K18" s="76"/>
      <c r="L18" s="76"/>
      <c r="M18" s="76">
        <v>120</v>
      </c>
      <c r="N18"/>
    </row>
    <row r="19" spans="1:14" x14ac:dyDescent="0.2">
      <c r="B19" s="205">
        <v>80063734</v>
      </c>
      <c r="C19" s="207">
        <v>44819</v>
      </c>
      <c r="D19" s="204" t="s">
        <v>418</v>
      </c>
      <c r="E19" s="401">
        <v>200</v>
      </c>
      <c r="F19" s="204" t="s">
        <v>406</v>
      </c>
      <c r="G19" s="204" t="s">
        <v>402</v>
      </c>
      <c r="I19" s="76" t="s">
        <v>415</v>
      </c>
      <c r="J19" s="76">
        <v>390</v>
      </c>
      <c r="K19" s="76"/>
      <c r="L19" s="76"/>
      <c r="M19" s="76">
        <v>390</v>
      </c>
      <c r="N19"/>
    </row>
    <row r="20" spans="1:14" x14ac:dyDescent="0.2">
      <c r="B20" s="205">
        <v>80063734</v>
      </c>
      <c r="C20" s="207">
        <v>44819</v>
      </c>
      <c r="D20" s="204" t="s">
        <v>31</v>
      </c>
      <c r="E20" s="401">
        <v>460</v>
      </c>
      <c r="F20" s="204" t="s">
        <v>406</v>
      </c>
      <c r="G20" s="204" t="s">
        <v>402</v>
      </c>
      <c r="I20" s="76" t="s">
        <v>389</v>
      </c>
      <c r="J20" s="76"/>
      <c r="K20" s="76">
        <v>3456</v>
      </c>
      <c r="L20" s="76">
        <v>500</v>
      </c>
      <c r="M20" s="76">
        <v>3956</v>
      </c>
      <c r="N20"/>
    </row>
    <row r="21" spans="1:14" x14ac:dyDescent="0.2">
      <c r="B21" s="205">
        <v>80063734</v>
      </c>
      <c r="C21" s="207">
        <v>44819</v>
      </c>
      <c r="D21" s="204" t="s">
        <v>412</v>
      </c>
      <c r="E21" s="401">
        <v>295</v>
      </c>
      <c r="F21" s="204" t="s">
        <v>406</v>
      </c>
      <c r="G21" s="204" t="s">
        <v>402</v>
      </c>
      <c r="I21" s="76" t="s">
        <v>419</v>
      </c>
      <c r="J21" s="76">
        <v>590</v>
      </c>
      <c r="K21" s="76">
        <v>270</v>
      </c>
      <c r="L21" s="76"/>
      <c r="M21" s="76">
        <v>860</v>
      </c>
      <c r="N21"/>
    </row>
    <row r="22" spans="1:14" x14ac:dyDescent="0.2">
      <c r="B22" s="205">
        <v>80063734</v>
      </c>
      <c r="C22" s="207">
        <v>44819</v>
      </c>
      <c r="D22" s="204" t="s">
        <v>33</v>
      </c>
      <c r="E22" s="401">
        <v>2800</v>
      </c>
      <c r="F22" s="204" t="s">
        <v>406</v>
      </c>
      <c r="G22" s="204" t="s">
        <v>402</v>
      </c>
      <c r="I22" s="76" t="s">
        <v>444</v>
      </c>
      <c r="J22" s="76"/>
      <c r="K22" s="76">
        <v>200</v>
      </c>
      <c r="L22" s="76"/>
      <c r="M22" s="76">
        <v>200</v>
      </c>
      <c r="N22"/>
    </row>
    <row r="23" spans="1:14" x14ac:dyDescent="0.2">
      <c r="B23" s="205">
        <v>80063734</v>
      </c>
      <c r="C23" s="207">
        <v>44819</v>
      </c>
      <c r="D23" s="204" t="s">
        <v>214</v>
      </c>
      <c r="E23" s="401">
        <v>450</v>
      </c>
      <c r="F23" s="204" t="s">
        <v>406</v>
      </c>
      <c r="G23" s="204" t="s">
        <v>403</v>
      </c>
      <c r="I23" s="76" t="s">
        <v>447</v>
      </c>
      <c r="J23" s="76">
        <v>60</v>
      </c>
      <c r="K23" s="76"/>
      <c r="L23" s="76"/>
      <c r="M23" s="76">
        <v>60</v>
      </c>
      <c r="N23"/>
    </row>
    <row r="24" spans="1:14" x14ac:dyDescent="0.2">
      <c r="B24" s="205">
        <v>80063734</v>
      </c>
      <c r="C24" s="207">
        <v>44819</v>
      </c>
      <c r="D24" s="204" t="s">
        <v>214</v>
      </c>
      <c r="E24" s="401">
        <v>150</v>
      </c>
      <c r="F24" s="204" t="s">
        <v>406</v>
      </c>
      <c r="G24" s="204" t="s">
        <v>404</v>
      </c>
      <c r="I24" s="76" t="s">
        <v>484</v>
      </c>
      <c r="J24" s="76">
        <v>150</v>
      </c>
      <c r="K24" s="76"/>
      <c r="L24" s="76"/>
      <c r="M24" s="76">
        <v>150</v>
      </c>
      <c r="N24"/>
    </row>
    <row r="25" spans="1:14" x14ac:dyDescent="0.2">
      <c r="B25" s="205">
        <v>80063734</v>
      </c>
      <c r="C25" s="207">
        <v>44819</v>
      </c>
      <c r="D25" s="204" t="s">
        <v>166</v>
      </c>
      <c r="E25" s="401">
        <v>160</v>
      </c>
      <c r="F25" s="204" t="s">
        <v>406</v>
      </c>
      <c r="G25" s="204" t="s">
        <v>403</v>
      </c>
      <c r="I25" s="76" t="s">
        <v>24</v>
      </c>
      <c r="J25" s="76">
        <v>8857</v>
      </c>
      <c r="K25" s="76">
        <v>7951</v>
      </c>
      <c r="L25" s="76">
        <v>650</v>
      </c>
      <c r="M25" s="76">
        <v>17458</v>
      </c>
      <c r="N25"/>
    </row>
    <row r="26" spans="1:14" x14ac:dyDescent="0.2">
      <c r="B26" s="205">
        <v>80063734</v>
      </c>
      <c r="C26" s="207">
        <v>44819</v>
      </c>
      <c r="D26" s="204" t="s">
        <v>419</v>
      </c>
      <c r="E26" s="401">
        <v>130</v>
      </c>
      <c r="F26" s="204" t="s">
        <v>406</v>
      </c>
      <c r="G26" s="204" t="s">
        <v>402</v>
      </c>
      <c r="I26"/>
      <c r="J26"/>
      <c r="K26"/>
      <c r="L26"/>
      <c r="M26"/>
    </row>
    <row r="27" spans="1:14" x14ac:dyDescent="0.2">
      <c r="B27" s="205">
        <v>80063734</v>
      </c>
      <c r="C27" s="207">
        <v>44819</v>
      </c>
      <c r="D27" s="204" t="s">
        <v>444</v>
      </c>
      <c r="E27" s="401">
        <v>200</v>
      </c>
      <c r="F27" s="204" t="s">
        <v>406</v>
      </c>
      <c r="G27" s="204" t="s">
        <v>403</v>
      </c>
      <c r="J27" s="404"/>
      <c r="K27" s="404"/>
      <c r="L27" s="404"/>
    </row>
    <row r="28" spans="1:14" x14ac:dyDescent="0.2">
      <c r="B28" s="205">
        <v>80063734</v>
      </c>
      <c r="C28" s="207">
        <v>44819</v>
      </c>
      <c r="D28" s="204" t="s">
        <v>447</v>
      </c>
      <c r="E28" s="341">
        <v>30</v>
      </c>
      <c r="F28" s="204" t="s">
        <v>406</v>
      </c>
      <c r="G28" s="204" t="s">
        <v>402</v>
      </c>
    </row>
    <row r="29" spans="1:14" x14ac:dyDescent="0.2">
      <c r="B29" s="205">
        <v>80064146</v>
      </c>
      <c r="C29" s="207">
        <v>44825</v>
      </c>
      <c r="D29" s="204" t="s">
        <v>412</v>
      </c>
      <c r="E29" s="341">
        <v>960</v>
      </c>
      <c r="F29" s="204" t="s">
        <v>407</v>
      </c>
      <c r="G29" s="204" t="s">
        <v>402</v>
      </c>
    </row>
    <row r="30" spans="1:14" x14ac:dyDescent="0.2">
      <c r="B30" s="205">
        <v>80064146</v>
      </c>
      <c r="C30" s="207">
        <v>44825</v>
      </c>
      <c r="D30" s="204" t="s">
        <v>35</v>
      </c>
      <c r="E30" s="341">
        <v>310</v>
      </c>
      <c r="F30" s="204" t="s">
        <v>407</v>
      </c>
      <c r="G30" s="204" t="s">
        <v>403</v>
      </c>
    </row>
    <row r="31" spans="1:14" x14ac:dyDescent="0.2">
      <c r="B31" s="205">
        <v>80064146</v>
      </c>
      <c r="C31" s="207">
        <v>44825</v>
      </c>
      <c r="D31" s="204" t="s">
        <v>414</v>
      </c>
      <c r="E31" s="358">
        <v>1685</v>
      </c>
      <c r="F31" s="204" t="s">
        <v>407</v>
      </c>
      <c r="G31" s="204" t="s">
        <v>402</v>
      </c>
      <c r="I31" s="201"/>
      <c r="J31" s="201"/>
      <c r="K31" s="200"/>
      <c r="L31" s="200"/>
      <c r="M31" s="200"/>
      <c r="N31" s="200"/>
    </row>
    <row r="32" spans="1:14" s="200" customFormat="1" x14ac:dyDescent="0.2">
      <c r="A32" s="199"/>
      <c r="B32" s="205">
        <v>80064146</v>
      </c>
      <c r="C32" s="207">
        <v>44825</v>
      </c>
      <c r="D32" s="204" t="s">
        <v>413</v>
      </c>
      <c r="E32" s="302">
        <v>120</v>
      </c>
      <c r="F32" s="204" t="s">
        <v>407</v>
      </c>
      <c r="G32" s="204" t="s">
        <v>402</v>
      </c>
      <c r="I32" s="201"/>
    </row>
    <row r="33" spans="1:14" x14ac:dyDescent="0.2">
      <c r="B33" s="205">
        <v>80064146</v>
      </c>
      <c r="C33" s="207">
        <v>44825</v>
      </c>
      <c r="D33" s="204" t="s">
        <v>415</v>
      </c>
      <c r="E33" s="302">
        <v>390</v>
      </c>
      <c r="F33" s="204" t="s">
        <v>407</v>
      </c>
      <c r="G33" s="204" t="s">
        <v>402</v>
      </c>
      <c r="I33" s="201"/>
      <c r="J33" s="201"/>
      <c r="K33" s="200"/>
      <c r="L33" s="200"/>
      <c r="M33" s="200"/>
      <c r="N33" s="200"/>
    </row>
    <row r="34" spans="1:14" s="200" customFormat="1" x14ac:dyDescent="0.2">
      <c r="A34" s="199"/>
      <c r="B34" s="205">
        <v>80064146</v>
      </c>
      <c r="C34" s="207">
        <v>44825</v>
      </c>
      <c r="D34" s="204" t="s">
        <v>389</v>
      </c>
      <c r="E34" s="341">
        <v>590</v>
      </c>
      <c r="F34" s="204" t="s">
        <v>407</v>
      </c>
      <c r="G34" s="204" t="s">
        <v>403</v>
      </c>
      <c r="I34" s="201"/>
    </row>
    <row r="35" spans="1:14" s="200" customFormat="1" x14ac:dyDescent="0.2">
      <c r="A35" s="199"/>
      <c r="B35" s="205">
        <v>80064146</v>
      </c>
      <c r="C35" s="207">
        <v>44825</v>
      </c>
      <c r="D35" s="204" t="s">
        <v>419</v>
      </c>
      <c r="E35" s="341">
        <v>100</v>
      </c>
      <c r="F35" s="204" t="s">
        <v>407</v>
      </c>
      <c r="G35" s="204" t="s">
        <v>402</v>
      </c>
      <c r="I35" s="201"/>
    </row>
    <row r="36" spans="1:14" s="200" customFormat="1" x14ac:dyDescent="0.2">
      <c r="A36" s="199"/>
      <c r="B36" s="205">
        <v>80064152</v>
      </c>
      <c r="C36" s="207">
        <v>44825</v>
      </c>
      <c r="D36" s="204" t="s">
        <v>389</v>
      </c>
      <c r="E36" s="341">
        <v>200</v>
      </c>
      <c r="F36" s="204" t="s">
        <v>408</v>
      </c>
      <c r="G36" s="204" t="s">
        <v>404</v>
      </c>
      <c r="I36" s="201"/>
      <c r="J36" s="348"/>
    </row>
    <row r="37" spans="1:14" s="200" customFormat="1" x14ac:dyDescent="0.2">
      <c r="A37" s="199"/>
      <c r="B37" s="205" t="s">
        <v>409</v>
      </c>
      <c r="C37" s="207">
        <v>44806</v>
      </c>
      <c r="D37" s="204" t="s">
        <v>484</v>
      </c>
      <c r="E37" s="401">
        <v>150</v>
      </c>
      <c r="F37" s="204" t="s">
        <v>410</v>
      </c>
      <c r="G37" s="204" t="s">
        <v>402</v>
      </c>
      <c r="I37" s="201"/>
    </row>
    <row r="38" spans="1:14" s="200" customFormat="1" x14ac:dyDescent="0.2">
      <c r="A38" s="199"/>
      <c r="B38" s="205">
        <v>80064154</v>
      </c>
      <c r="C38" s="207">
        <v>44825</v>
      </c>
      <c r="D38" s="204" t="s">
        <v>441</v>
      </c>
      <c r="E38" s="401">
        <v>100</v>
      </c>
      <c r="F38" s="411">
        <v>44818</v>
      </c>
      <c r="G38" s="204" t="s">
        <v>403</v>
      </c>
      <c r="I38" s="201"/>
    </row>
    <row r="39" spans="1:14" s="200" customFormat="1" x14ac:dyDescent="0.2">
      <c r="A39" s="199"/>
      <c r="B39" s="205"/>
      <c r="C39" s="207"/>
      <c r="D39" s="205"/>
      <c r="E39" s="205"/>
      <c r="F39" s="341"/>
      <c r="G39" s="204"/>
      <c r="I39" s="201"/>
    </row>
    <row r="40" spans="1:14" s="200" customFormat="1" x14ac:dyDescent="0.2">
      <c r="A40" s="199"/>
      <c r="B40" s="205"/>
      <c r="C40" s="207"/>
      <c r="D40" s="205"/>
      <c r="E40" s="205"/>
      <c r="F40" s="341"/>
      <c r="G40" s="204"/>
      <c r="I40" s="201"/>
    </row>
    <row r="41" spans="1:14" s="200" customFormat="1" x14ac:dyDescent="0.2">
      <c r="A41" s="199"/>
      <c r="B41" s="205"/>
      <c r="C41" s="207"/>
      <c r="D41" s="205"/>
      <c r="E41" s="205"/>
      <c r="F41" s="356"/>
      <c r="G41" s="204"/>
      <c r="I41" s="201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 s="201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 s="201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 s="201"/>
    </row>
    <row r="45" spans="1:14" s="200" customFormat="1" x14ac:dyDescent="0.2">
      <c r="A45" s="199"/>
      <c r="C45" s="203"/>
      <c r="D45" s="205"/>
      <c r="E45" s="205"/>
      <c r="F45" s="205"/>
      <c r="G45" s="204"/>
      <c r="I45" s="201"/>
    </row>
    <row r="46" spans="1:14" s="200" customFormat="1" x14ac:dyDescent="0.2">
      <c r="A46" s="199"/>
      <c r="C46" s="203"/>
      <c r="G46" s="199"/>
      <c r="I46" s="201"/>
    </row>
    <row r="47" spans="1:14" s="200" customFormat="1" x14ac:dyDescent="0.2">
      <c r="A47" s="199"/>
      <c r="C47" s="203"/>
      <c r="G47" s="199"/>
      <c r="I47" s="201"/>
    </row>
    <row r="48" spans="1:14" s="200" customFormat="1" x14ac:dyDescent="0.2">
      <c r="A48" s="199"/>
      <c r="C48" s="203"/>
      <c r="G48" s="199"/>
      <c r="I48" s="199"/>
    </row>
    <row r="49" spans="1:9" s="200" customFormat="1" x14ac:dyDescent="0.2">
      <c r="A49" s="199"/>
      <c r="B49" t="s">
        <v>33</v>
      </c>
      <c r="C49" s="200" t="s">
        <v>384</v>
      </c>
      <c r="G49" s="199"/>
      <c r="I49" s="199"/>
    </row>
    <row r="50" spans="1:9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9" s="200" customFormat="1" x14ac:dyDescent="0.2">
      <c r="A51" s="199"/>
      <c r="B51" t="s">
        <v>413</v>
      </c>
      <c r="C51" s="200" t="s">
        <v>342</v>
      </c>
      <c r="F51" s="201"/>
      <c r="G51" s="199"/>
      <c r="I51" s="199"/>
    </row>
    <row r="52" spans="1:9" s="200" customFormat="1" x14ac:dyDescent="0.2">
      <c r="A52" s="199"/>
      <c r="B52" t="s">
        <v>414</v>
      </c>
      <c r="F52" s="201"/>
      <c r="G52" s="199"/>
      <c r="I52" s="199"/>
    </row>
    <row r="53" spans="1:9" s="200" customFormat="1" x14ac:dyDescent="0.2">
      <c r="A53" s="199"/>
      <c r="B53" t="s">
        <v>415</v>
      </c>
      <c r="F53" s="201"/>
      <c r="G53" s="199"/>
      <c r="I53" s="199"/>
    </row>
    <row r="54" spans="1:9" s="200" customFormat="1" x14ac:dyDescent="0.2">
      <c r="A54" s="199"/>
      <c r="B54" t="s">
        <v>416</v>
      </c>
      <c r="F54" s="201"/>
      <c r="G54" s="199"/>
      <c r="I54" s="199"/>
    </row>
    <row r="55" spans="1:9" s="200" customFormat="1" x14ac:dyDescent="0.2">
      <c r="A55" s="199"/>
      <c r="B55" t="s">
        <v>417</v>
      </c>
      <c r="F55" s="201"/>
      <c r="G55" s="199"/>
      <c r="I55" s="199"/>
    </row>
    <row r="56" spans="1:9" s="200" customFormat="1" x14ac:dyDescent="0.2">
      <c r="A56" s="199"/>
      <c r="B56" t="s">
        <v>418</v>
      </c>
      <c r="F56" s="201"/>
      <c r="G56" s="199"/>
      <c r="I56" s="199"/>
    </row>
    <row r="57" spans="1:9" s="200" customFormat="1" x14ac:dyDescent="0.2">
      <c r="A57" s="199"/>
      <c r="B57" t="s">
        <v>419</v>
      </c>
      <c r="F57" s="201"/>
      <c r="G57" s="199"/>
      <c r="I57" s="199"/>
    </row>
    <row r="58" spans="1:9" s="200" customFormat="1" x14ac:dyDescent="0.2">
      <c r="A58" s="199"/>
      <c r="B58" t="s">
        <v>420</v>
      </c>
      <c r="F58" s="201"/>
      <c r="G58" s="199"/>
      <c r="I58" s="199"/>
    </row>
    <row r="59" spans="1:9" s="200" customFormat="1" x14ac:dyDescent="0.2">
      <c r="A59" s="199"/>
      <c r="B59" t="s">
        <v>31</v>
      </c>
      <c r="F59" s="201"/>
      <c r="G59" s="199"/>
      <c r="I59" s="199"/>
    </row>
    <row r="60" spans="1:9" s="200" customFormat="1" x14ac:dyDescent="0.2">
      <c r="A60" s="199"/>
      <c r="B60" t="s">
        <v>35</v>
      </c>
      <c r="F60" s="201"/>
      <c r="G60" s="199"/>
      <c r="I60" s="199"/>
    </row>
    <row r="61" spans="1:9" s="200" customFormat="1" x14ac:dyDescent="0.2">
      <c r="A61" s="199"/>
      <c r="B61" t="s">
        <v>34</v>
      </c>
      <c r="F61" s="201"/>
      <c r="G61" s="199"/>
      <c r="I61" s="199"/>
    </row>
    <row r="62" spans="1:9" s="200" customFormat="1" x14ac:dyDescent="0.2">
      <c r="A62" s="199"/>
      <c r="B62" t="s">
        <v>421</v>
      </c>
      <c r="F62" s="201"/>
      <c r="G62" s="199"/>
      <c r="I62" s="199"/>
    </row>
    <row r="63" spans="1:9" s="200" customFormat="1" x14ac:dyDescent="0.2">
      <c r="A63" s="199"/>
      <c r="B63" t="s">
        <v>422</v>
      </c>
      <c r="F63" s="201"/>
      <c r="G63" s="199"/>
      <c r="I63" s="199"/>
    </row>
    <row r="64" spans="1:9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2" x14ac:dyDescent="0.2">
      <c r="B97" s="200" t="s">
        <v>389</v>
      </c>
    </row>
  </sheetData>
  <dataValidations count="7">
    <dataValidation type="list" allowBlank="1" showInputMessage="1" showErrorMessage="1" sqref="D42:D45 D39:D40" xr:uid="{EB8F0667-E8EF-4E81-92E5-E1989349BF1F}">
      <formula1>$B$47:$B$74</formula1>
    </dataValidation>
    <dataValidation type="list" allowBlank="1" showInputMessage="1" showErrorMessage="1" sqref="D46:D49" xr:uid="{05B84531-90A5-4C1A-AD2B-912CD6DA5CA6}">
      <formula1>$B$49:$B$76</formula1>
    </dataValidation>
    <dataValidation type="list" allowBlank="1" showInputMessage="1" showErrorMessage="1" sqref="D50" xr:uid="{5D2A228C-C0DF-4C54-8F27-67A7AA6A7BE8}">
      <formula1>$B$49:$B$69</formula1>
    </dataValidation>
    <dataValidation type="list" allowBlank="1" showInputMessage="1" showErrorMessage="1" sqref="D41" xr:uid="{E06CF093-2B2B-40A4-B2EE-C3048B8FB29E}">
      <formula1>$B$47:$B$80</formula1>
    </dataValidation>
    <dataValidation type="list" allowBlank="1" showInputMessage="1" showErrorMessage="1" sqref="G39:G45" xr:uid="{369CB214-1C41-4CC9-A439-ED80CD361B64}">
      <formula1>$C$49:$C$52</formula1>
    </dataValidation>
    <dataValidation type="list" allowBlank="1" showInputMessage="1" showErrorMessage="1" sqref="G4:G38" xr:uid="{8AE93E22-6093-426B-A92B-003ABEF942F4}">
      <formula1>$C$49:$C$51</formula1>
    </dataValidation>
    <dataValidation type="list" allowBlank="1" showInputMessage="1" showErrorMessage="1" sqref="D4:D38" xr:uid="{E5E8E51F-B82C-4FDC-ADD3-FC169DEB6D6B}">
      <formula1>$B$49:$B$100</formula1>
    </dataValidation>
  </dataValidations>
  <pageMargins left="0.51181102362204722" right="0.11811023622047245" top="0.74803149606299213" bottom="0.74803149606299213" header="0.31496062992125984" footer="0.31496062992125984"/>
  <pageSetup paperSize="9" scale="63" orientation="landscape"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0A00A-75A3-426B-A13F-3F51F500B411}">
  <sheetPr filterMode="1">
    <tabColor rgb="FFFFC000"/>
    <pageSetUpPr fitToPage="1"/>
  </sheetPr>
  <dimension ref="A1:Q153"/>
  <sheetViews>
    <sheetView showGridLines="0" topLeftCell="A19" zoomScale="66" zoomScaleNormal="66" workbookViewId="0">
      <selection activeCell="E47" sqref="E47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492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Octubre 2022'!$I$8:$M$23,2,FALSE),0)</f>
        <v>1880</v>
      </c>
      <c r="F8" s="205">
        <f>IFERROR(VLOOKUP($A8,'Control-UTE Octubre 2022'!$I$8:$M$23,3,FALSE),0)</f>
        <v>900</v>
      </c>
      <c r="G8" s="205">
        <f>IFERROR(VLOOKUP($A8,'Control-UTE Octubre 2022'!$I$8:$M$23,4,FALSE),0)</f>
        <v>0</v>
      </c>
      <c r="H8" s="205">
        <f>E8+F8+G8</f>
        <v>2780</v>
      </c>
      <c r="I8" s="205" t="s">
        <v>12</v>
      </c>
      <c r="J8" s="346">
        <f>ROUND(D8*H8,2)</f>
        <v>8395.6</v>
      </c>
      <c r="K8" s="346" t="e">
        <f t="shared" ref="K8:N8" si="1">ROUND(E8*I8,2)</f>
        <v>#VALUE!</v>
      </c>
      <c r="L8" s="346">
        <f t="shared" si="1"/>
        <v>7556040</v>
      </c>
      <c r="M8" s="346" t="e">
        <f t="shared" si="1"/>
        <v>#VALUE!</v>
      </c>
      <c r="N8" s="346">
        <f t="shared" si="1"/>
        <v>21005791200</v>
      </c>
      <c r="O8" s="71" t="s">
        <v>228</v>
      </c>
      <c r="P8" s="237">
        <f>H8</f>
        <v>2780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Octubre 2022'!$I$8:$M$23,2,FALSE),0)</f>
        <v>1705</v>
      </c>
      <c r="F9" s="205">
        <f>IFERROR(VLOOKUP($A9,'Control-UTE Octubre 2022'!$I$8:$M$23,3,FALSE),0)</f>
        <v>0</v>
      </c>
      <c r="G9" s="205">
        <f>IFERROR(VLOOKUP($A9,'Control-UTE Octubre 2022'!$I$8:$M$23,4,FALSE),0)</f>
        <v>0</v>
      </c>
      <c r="H9" s="205">
        <f t="shared" ref="H9:H56" si="2">E9+F9+G9</f>
        <v>1705</v>
      </c>
      <c r="I9" s="205" t="s">
        <v>12</v>
      </c>
      <c r="J9" s="346">
        <f t="shared" ref="J9:J55" si="3">D9*H9</f>
        <v>6888.2</v>
      </c>
      <c r="K9" s="333"/>
      <c r="O9" s="71" t="s">
        <v>486</v>
      </c>
      <c r="P9" s="237">
        <f t="shared" ref="P9:P55" si="4">H9</f>
        <v>1705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Octubre 2022'!$I$8:$M$23,2,FALSE),0)</f>
        <v>120</v>
      </c>
      <c r="F10" s="205">
        <f>IFERROR(VLOOKUP($A10,'Control-UTE Octubre 2022'!$I$8:$M$23,3,FALSE),0)</f>
        <v>0</v>
      </c>
      <c r="G10" s="205">
        <f>IFERROR(VLOOKUP($A10,'Control-UTE Octubre 2022'!$I$8:$M$23,4,FALSE),0)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Octubre 2022'!$I$8:$M$23,2,FALSE),0)</f>
        <v>1600</v>
      </c>
      <c r="F11" s="205">
        <f>IFERROR(VLOOKUP($A11,'Control-UTE Octubre 2022'!$I$8:$M$23,3,FALSE),0)</f>
        <v>0</v>
      </c>
      <c r="G11" s="205">
        <f>IFERROR(VLOOKUP($A11,'Control-UTE Octubre 2022'!$I$8:$M$23,4,FALSE),0)</f>
        <v>0</v>
      </c>
      <c r="H11" s="205">
        <f t="shared" si="2"/>
        <v>1600</v>
      </c>
      <c r="I11" s="205" t="s">
        <v>12</v>
      </c>
      <c r="J11" s="346">
        <f t="shared" si="3"/>
        <v>4368</v>
      </c>
      <c r="K11" s="377"/>
      <c r="N11" s="199"/>
      <c r="O11" s="71" t="s">
        <v>230</v>
      </c>
      <c r="P11" s="237">
        <f t="shared" si="4"/>
        <v>1600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Octubre 2022'!$I$8:$M$23,2,FALSE),0)</f>
        <v>510</v>
      </c>
      <c r="F12" s="205">
        <f>IFERROR(VLOOKUP($A12,'Control-UTE Octubre 2022'!$I$8:$M$23,3,FALSE),0)</f>
        <v>0</v>
      </c>
      <c r="G12" s="205">
        <f>IFERROR(VLOOKUP($A12,'Control-UTE Octubre 2022'!$I$8:$M$23,4,FALSE),0)</f>
        <v>0</v>
      </c>
      <c r="H12" s="205">
        <f t="shared" si="2"/>
        <v>510</v>
      </c>
      <c r="I12" s="205" t="s">
        <v>12</v>
      </c>
      <c r="J12" s="346">
        <f t="shared" si="3"/>
        <v>1830.8999999999999</v>
      </c>
      <c r="K12" s="377"/>
      <c r="N12" s="199"/>
      <c r="O12" s="71" t="s">
        <v>487</v>
      </c>
      <c r="P12" s="237">
        <f t="shared" si="4"/>
        <v>510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Octubre 2022'!$I$8:$M$23,2,FALSE),0)</f>
        <v>0</v>
      </c>
      <c r="F13" s="205">
        <f>IFERROR(VLOOKUP($A13,'Control-UTE Octubre 2022'!$I$8:$M$23,3,FALSE),0)</f>
        <v>0</v>
      </c>
      <c r="G13" s="205">
        <f>IFERROR(VLOOKUP($A13,'Control-UTE Octubre 2022'!$I$8:$M$23,4,FALSE),0)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/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Octubre 2022'!$I$8:$M$23,2,FALSE),0)</f>
        <v>0</v>
      </c>
      <c r="F14" s="205">
        <f>IFERROR(VLOOKUP($A14,'Control-UTE Octubre 2022'!$I$8:$M$23,3,FALSE),0)</f>
        <v>0</v>
      </c>
      <c r="G14" s="205">
        <f>IFERROR(VLOOKUP($A14,'Control-UTE Octubre 2022'!$I$8:$M$23,4,FALSE),0)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Octubre 2022'!$I$8:$M$23,2,FALSE),0)</f>
        <v>600</v>
      </c>
      <c r="F15" s="205">
        <f>IFERROR(VLOOKUP($A15,'Control-UTE Octubre 2022'!$I$8:$M$23,3,FALSE),0)</f>
        <v>0</v>
      </c>
      <c r="G15" s="205">
        <f>IFERROR(VLOOKUP($A15,'Control-UTE Octubre 2022'!$I$8:$M$23,4,FALSE),0)</f>
        <v>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Octubre 2022'!$I$8:$M$23,2,FALSE),0)</f>
        <v>530</v>
      </c>
      <c r="F16" s="205">
        <f>IFERROR(VLOOKUP($A16,'Control-UTE Octubre 2022'!$I$8:$M$23,3,FALSE),0)</f>
        <v>0</v>
      </c>
      <c r="G16" s="205">
        <f>IFERROR(VLOOKUP($A16,'Control-UTE Octubre 2022'!$I$8:$M$23,4,FALSE),0)</f>
        <v>0</v>
      </c>
      <c r="H16" s="205">
        <f t="shared" si="2"/>
        <v>530</v>
      </c>
      <c r="I16" s="347" t="s">
        <v>12</v>
      </c>
      <c r="J16" s="346">
        <f t="shared" si="3"/>
        <v>2957.4</v>
      </c>
      <c r="K16" s="377"/>
      <c r="O16" s="71" t="s">
        <v>488</v>
      </c>
      <c r="P16" s="237">
        <f t="shared" si="4"/>
        <v>530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Octubre 2022'!$I$8:$M$23,2,FALSE),0)</f>
        <v>0</v>
      </c>
      <c r="F17" s="205">
        <f>IFERROR(VLOOKUP($A17,'Control-UTE Octubre 2022'!$I$8:$M$23,3,FALSE),0)</f>
        <v>0</v>
      </c>
      <c r="G17" s="205">
        <f>IFERROR(VLOOKUP($A17,'Control-UTE Octubre 2022'!$I$8:$M$23,4,FALSE),0)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Octubre 2022'!$I$8:$M$23,2,FALSE),0)</f>
        <v>1380</v>
      </c>
      <c r="F18" s="205">
        <f>IFERROR(VLOOKUP($A18,'Control-UTE Octubre 2022'!$I$8:$M$23,3,FALSE),0)</f>
        <v>0</v>
      </c>
      <c r="G18" s="205">
        <f>IFERROR(VLOOKUP($A18,'Control-UTE Octubre 2022'!$I$8:$M$23,4,FALSE),0)</f>
        <v>0</v>
      </c>
      <c r="H18" s="205">
        <f t="shared" si="2"/>
        <v>1380</v>
      </c>
      <c r="I18" s="347" t="s">
        <v>12</v>
      </c>
      <c r="J18" s="346">
        <f t="shared" si="3"/>
        <v>3229.2</v>
      </c>
      <c r="K18" s="333"/>
      <c r="N18" s="199"/>
      <c r="O18" s="71" t="s">
        <v>226</v>
      </c>
      <c r="P18" s="237">
        <f>H18</f>
        <v>1380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Octubre 2022'!$I$8:$M$23,2,FALSE),0)</f>
        <v>0</v>
      </c>
      <c r="F19" s="205">
        <f>IFERROR(VLOOKUP($A19,'Control-UTE Octubre 2022'!$I$8:$M$23,3,FALSE),0)</f>
        <v>2040</v>
      </c>
      <c r="G19" s="205">
        <f>IFERROR(VLOOKUP($A19,'Control-UTE Octubre 2022'!$I$8:$M$23,4,FALSE),0)</f>
        <v>0</v>
      </c>
      <c r="H19" s="205">
        <f t="shared" si="2"/>
        <v>2040</v>
      </c>
      <c r="I19" s="347" t="s">
        <v>12</v>
      </c>
      <c r="J19" s="346">
        <f t="shared" si="3"/>
        <v>15483.6</v>
      </c>
      <c r="K19" s="333"/>
      <c r="N19" s="199"/>
      <c r="O19" s="71" t="s">
        <v>229</v>
      </c>
      <c r="P19" s="237">
        <f t="shared" si="4"/>
        <v>2040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Octubre 2022'!$I$8:$M$23,2,FALSE),0)</f>
        <v>0</v>
      </c>
      <c r="F20" s="205">
        <f>IFERROR(VLOOKUP($A20,'Control-UTE Octubre 2022'!$I$8:$M$23,3,FALSE),0)</f>
        <v>0</v>
      </c>
      <c r="G20" s="205">
        <f>IFERROR(VLOOKUP($A20,'Control-UTE Octubre 2022'!$I$8:$M$23,4,FALSE),0)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Octubre 2022'!$I$8:$M$23,2,FALSE),0)</f>
        <v>0</v>
      </c>
      <c r="F21" s="205">
        <f>IFERROR(VLOOKUP($A21,'Control-UTE Octubre 2022'!$I$8:$M$23,3,FALSE),0)</f>
        <v>0</v>
      </c>
      <c r="G21" s="205">
        <f>IFERROR(VLOOKUP($A21,'Control-UTE Octubre 2022'!$I$8:$M$23,4,FALSE),0)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Octubre 2022'!$I$8:$M$23,2,FALSE),0)</f>
        <v>0</v>
      </c>
      <c r="F22" s="205">
        <f>IFERROR(VLOOKUP($A22,'Control-UTE Octubre 2022'!$I$8:$M$23,3,FALSE),0)</f>
        <v>0</v>
      </c>
      <c r="G22" s="205">
        <f>IFERROR(VLOOKUP($A22,'Control-UTE Octubre 2022'!$I$8:$M$23,4,FALSE),0)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Octubre 2022'!$I$8:$M$23,2,FALSE),0)</f>
        <v>0</v>
      </c>
      <c r="F23" s="205">
        <f>IFERROR(VLOOKUP($A23,'Control-UTE Octubre 2022'!$I$8:$M$23,3,FALSE),0)</f>
        <v>0</v>
      </c>
      <c r="G23" s="205">
        <f>IFERROR(VLOOKUP($A23,'Control-UTE Octubre 2022'!$I$8:$M$23,4,FALSE),0)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Octubre 2022'!$I$8:$M$23,2,FALSE),0)</f>
        <v>0</v>
      </c>
      <c r="F24" s="205">
        <f>IFERROR(VLOOKUP($A24,'Control-UTE Octubre 2022'!$I$8:$M$23,3,FALSE),0)</f>
        <v>0</v>
      </c>
      <c r="G24" s="205">
        <f>IFERROR(VLOOKUP($A24,'Control-UTE Octubre 2022'!$I$8:$M$23,4,FALSE),0)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Octubre 2022'!$I$8:$M$23,2,FALSE),0)</f>
        <v>0</v>
      </c>
      <c r="F25" s="205">
        <f>IFERROR(VLOOKUP($A25,'Control-UTE Octubre 2022'!$I$8:$M$23,3,FALSE),0)</f>
        <v>0</v>
      </c>
      <c r="G25" s="205">
        <f>IFERROR(VLOOKUP($A25,'Control-UTE Octubre 2022'!$I$8:$M$23,4,FALSE),0)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Octubre 2022'!$I$8:$M$23,2,FALSE),0)</f>
        <v>0</v>
      </c>
      <c r="F26" s="205">
        <f>IFERROR(VLOOKUP($A26,'Control-UTE Octubre 2022'!$I$8:$M$23,3,FALSE),0)</f>
        <v>0</v>
      </c>
      <c r="G26" s="205">
        <f>IFERROR(VLOOKUP($A26,'Control-UTE Octubre 2022'!$I$8:$M$23,4,FALSE),0)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Octubre 2022'!$I$8:$M$23,2,FALSE),0)</f>
        <v>0</v>
      </c>
      <c r="F27" s="205">
        <f>IFERROR(VLOOKUP($A27,'Control-UTE Octubre 2022'!$I$8:$M$23,3,FALSE),0)</f>
        <v>0</v>
      </c>
      <c r="G27" s="205">
        <f>IFERROR(VLOOKUP($A27,'Control-UTE Octubre 2022'!$I$8:$M$23,4,FALSE),0)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Octubre 2022'!$I$8:$M$23,2,FALSE),0)</f>
        <v>0</v>
      </c>
      <c r="F28" s="205">
        <f>IFERROR(VLOOKUP($A28,'Control-UTE Octubre 2022'!$I$8:$M$23,3,FALSE),0)</f>
        <v>0</v>
      </c>
      <c r="G28" s="205">
        <f>IFERROR(VLOOKUP($A28,'Control-UTE Octubre 2022'!$I$8:$M$23,4,FALSE),0)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Octubre 2022'!$I$8:$M$23,2,FALSE),0)</f>
        <v>0</v>
      </c>
      <c r="F29" s="205">
        <f>IFERROR(VLOOKUP($A29,'Control-UTE Octubre 2022'!$I$8:$M$23,3,FALSE),0)</f>
        <v>0</v>
      </c>
      <c r="G29" s="205">
        <f>IFERROR(VLOOKUP($A29,'Control-UTE Octubre 2022'!$I$8:$M$23,4,FALSE),0)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Octubre 2022'!$I$8:$M$23,2,FALSE),0)</f>
        <v>0</v>
      </c>
      <c r="F30" s="205">
        <f>IFERROR(VLOOKUP($A30,'Control-UTE Octubre 2022'!$I$8:$M$23,3,FALSE),0)</f>
        <v>0</v>
      </c>
      <c r="G30" s="205">
        <f>IFERROR(VLOOKUP($A30,'Control-UTE Octubre 2022'!$I$8:$M$23,4,FALSE),0)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Octubre 2022'!$I$8:$M$23,2,FALSE),0)</f>
        <v>0</v>
      </c>
      <c r="F31" s="205">
        <f>IFERROR(VLOOKUP($A31,'Control-UTE Octubre 2022'!$I$8:$M$23,3,FALSE),0)</f>
        <v>0</v>
      </c>
      <c r="G31" s="205">
        <f>IFERROR(VLOOKUP($A31,'Control-UTE Octubre 2022'!$I$8:$M$23,4,FALSE),0)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Octubre 2022'!$I$8:$M$23,2,FALSE),0)</f>
        <v>0</v>
      </c>
      <c r="F32" s="205">
        <f>IFERROR(VLOOKUP($A32,'Control-UTE Octubre 2022'!$I$8:$M$23,3,FALSE),0)</f>
        <v>0</v>
      </c>
      <c r="G32" s="205">
        <f>IFERROR(VLOOKUP($A32,'Control-UTE Octubre 2022'!$I$8:$M$23,4,FALSE),0)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Octubre 2022'!$I$8:$M$23,2,FALSE),0)</f>
        <v>0</v>
      </c>
      <c r="F33" s="205">
        <f>IFERROR(VLOOKUP($A33,'Control-UTE Octubre 2022'!$I$8:$M$23,3,FALSE),0)</f>
        <v>0</v>
      </c>
      <c r="G33" s="205">
        <f>IFERROR(VLOOKUP($A33,'Control-UTE Octubre 2022'!$I$8:$M$23,4,FALSE),0)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Octubre 2022'!$I$8:$M$23,2,FALSE),0)</f>
        <v>0</v>
      </c>
      <c r="F34" s="205">
        <f>IFERROR(VLOOKUP($A34,'Control-UTE Octubre 2022'!$I$8:$M$23,3,FALSE),0)</f>
        <v>0</v>
      </c>
      <c r="G34" s="205">
        <f>IFERROR(VLOOKUP($A34,'Control-UTE Octubre 2022'!$I$8:$M$23,4,FALSE),0)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Octubre 2022'!$I$8:$M$23,2,FALSE),0)</f>
        <v>0</v>
      </c>
      <c r="F35" s="205">
        <f>IFERROR(VLOOKUP($A35,'Control-UTE Octubre 2022'!$I$8:$M$23,3,FALSE),0)</f>
        <v>0</v>
      </c>
      <c r="G35" s="205">
        <f>IFERROR(VLOOKUP($A35,'Control-UTE Octubre 2022'!$I$8:$M$23,4,FALSE),0)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Octubre 2022'!$I$8:$M$23,2,FALSE),0)</f>
        <v>0</v>
      </c>
      <c r="F36" s="205">
        <f>IFERROR(VLOOKUP($A36,'Control-UTE Octubre 2022'!$I$8:$M$23,3,FALSE),0)</f>
        <v>0</v>
      </c>
      <c r="G36" s="205">
        <f>IFERROR(VLOOKUP($A36,'Control-UTE Octubre 2022'!$I$8:$M$23,4,FALSE),0)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Octubre 2022'!$I$8:$M$23,2,FALSE),0)</f>
        <v>0</v>
      </c>
      <c r="F37" s="205">
        <f>IFERROR(VLOOKUP($A37,'Control-UTE Octubre 2022'!$I$8:$M$23,3,FALSE),0)</f>
        <v>0</v>
      </c>
      <c r="G37" s="205">
        <f>IFERROR(VLOOKUP($A37,'Control-UTE Octubre 2022'!$I$8:$M$23,4,FALSE),0)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Octubre 2022'!$I$8:$M$23,2,FALSE),0)</f>
        <v>0</v>
      </c>
      <c r="F38" s="205">
        <f>IFERROR(VLOOKUP($A38,'Control-UTE Octubre 2022'!$I$8:$M$23,3,FALSE),0)</f>
        <v>0</v>
      </c>
      <c r="G38" s="205">
        <f>IFERROR(VLOOKUP($A38,'Control-UTE Octubre 2022'!$I$8:$M$23,4,FALSE),0)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Octubre 2022'!$I$8:$M$23,2,FALSE),0)</f>
        <v>0</v>
      </c>
      <c r="F39" s="205">
        <f>IFERROR(VLOOKUP($A39,'Control-UTE Octubre 2022'!$I$8:$M$23,3,FALSE),0)</f>
        <v>0</v>
      </c>
      <c r="G39" s="205">
        <f>IFERROR(VLOOKUP($A39,'Control-UTE Octubre 2022'!$I$8:$M$23,4,FALSE),0)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Octubre 2022'!$I$8:$M$23,2,FALSE),0)</f>
        <v>0</v>
      </c>
      <c r="F40" s="205">
        <f>IFERROR(VLOOKUP($A40,'Control-UTE Octubre 2022'!$I$8:$M$23,3,FALSE),0)</f>
        <v>0</v>
      </c>
      <c r="G40" s="205">
        <f>IFERROR(VLOOKUP($A40,'Control-UTE Octubre 2022'!$I$8:$M$23,4,FALSE),0)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Octubre 2022'!$I$8:$M$23,2,FALSE),0)</f>
        <v>0</v>
      </c>
      <c r="F41" s="205">
        <f>IFERROR(VLOOKUP($A41,'Control-UTE Octubre 2022'!$I$8:$M$23,3,FALSE),0)</f>
        <v>300</v>
      </c>
      <c r="G41" s="205">
        <f>IFERROR(VLOOKUP($A41,'Control-UTE Octubre 2022'!$I$8:$M$23,4,FALSE),0)</f>
        <v>0</v>
      </c>
      <c r="H41" s="205">
        <f t="shared" si="2"/>
        <v>300</v>
      </c>
      <c r="I41" s="347" t="s">
        <v>12</v>
      </c>
      <c r="J41" s="346">
        <f t="shared" si="3"/>
        <v>1230</v>
      </c>
      <c r="K41" s="333"/>
      <c r="N41" s="199"/>
      <c r="O41" s="71" t="s">
        <v>225</v>
      </c>
      <c r="P41" s="237">
        <f t="shared" si="4"/>
        <v>300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Octubre 2022'!$I$8:$M$23,2,FALSE),0)</f>
        <v>0</v>
      </c>
      <c r="F42" s="205">
        <f>IFERROR(VLOOKUP($A42,'Control-UTE Octubre 2022'!$I$8:$M$23,3,FALSE),0)</f>
        <v>0</v>
      </c>
      <c r="G42" s="205">
        <f>IFERROR(VLOOKUP($A42,'Control-UTE Octubre 2022'!$I$8:$M$23,4,FALSE),0)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Octubre 2022'!$I$8:$M$23,2,FALSE),0)</f>
        <v>0</v>
      </c>
      <c r="F43" s="205">
        <f>IFERROR(VLOOKUP($A43,'Control-UTE Octubre 2022'!$I$8:$M$23,3,FALSE),0)</f>
        <v>0</v>
      </c>
      <c r="G43" s="205">
        <f>IFERROR(VLOOKUP($A43,'Control-UTE Octubre 2022'!$I$8:$M$23,4,FALSE),0)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Octubre 2022'!$I$8:$M$23,2,FALSE),0)</f>
        <v>0</v>
      </c>
      <c r="F44" s="205">
        <f>IFERROR(VLOOKUP($A44,'Control-UTE Octubre 2022'!$I$8:$M$23,3,FALSE),0)</f>
        <v>0</v>
      </c>
      <c r="G44" s="205">
        <f>IFERROR(VLOOKUP($A44,'Control-UTE Octubre 2022'!$I$8:$M$23,4,FALSE),0)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Octubre 2022'!$I$8:$M$23,2,FALSE),0)</f>
        <v>0</v>
      </c>
      <c r="F45" s="205">
        <f>IFERROR(VLOOKUP($A45,'Control-UTE Octubre 2022'!$I$8:$M$23,3,FALSE),0)</f>
        <v>0</v>
      </c>
      <c r="G45" s="205">
        <f>IFERROR(VLOOKUP($A45,'Control-UTE Octubre 2022'!$I$8:$M$23,4,FALSE),0)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Octubre 2022'!$I$8:$M$23,2,FALSE),0)</f>
        <v>0</v>
      </c>
      <c r="F46" s="205">
        <f>IFERROR(VLOOKUP($A46,'Control-UTE Octubre 2022'!$I$8:$M$23,3,FALSE),0)</f>
        <v>0</v>
      </c>
      <c r="G46" s="205">
        <f>IFERROR(VLOOKUP($A46,'Control-UTE Octubre 2022'!$I$8:$M$23,4,FALSE),0)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Octubre 2022'!$I$8:$M$23,2,FALSE),0)</f>
        <v>90</v>
      </c>
      <c r="F47" s="205">
        <f>IFERROR(VLOOKUP($A47,'Control-UTE Octubre 2022'!$I$8:$M$23,3,FALSE),0)</f>
        <v>0</v>
      </c>
      <c r="G47" s="205">
        <f>IFERROR(VLOOKUP($A47,'Control-UTE Octubre 2022'!$I$8:$M$23,4,FALSE),0)</f>
        <v>0</v>
      </c>
      <c r="H47" s="205">
        <f t="shared" si="2"/>
        <v>90</v>
      </c>
      <c r="I47" s="347" t="s">
        <v>12</v>
      </c>
      <c r="J47" s="346">
        <f t="shared" si="3"/>
        <v>445.5</v>
      </c>
      <c r="K47" s="333"/>
      <c r="L47" s="333"/>
      <c r="M47" s="199"/>
      <c r="N47" s="199"/>
      <c r="O47" s="71" t="s">
        <v>381</v>
      </c>
      <c r="P47" s="237">
        <f t="shared" si="4"/>
        <v>90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Octubre 2022'!$I$8:$M$23,2,FALSE),0)</f>
        <v>0</v>
      </c>
      <c r="F48" s="205">
        <f>IFERROR(VLOOKUP($A48,'Control-UTE Octubre 2022'!$I$8:$M$23,3,FALSE),0)</f>
        <v>0</v>
      </c>
      <c r="G48" s="205">
        <f>IFERROR(VLOOKUP($A48,'Control-UTE Octubre 2022'!$I$8:$M$23,4,FALSE),0)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Octubre 2022'!$I$8:$M$23,2,FALSE),0)</f>
        <v>0</v>
      </c>
      <c r="F49" s="205">
        <f>IFERROR(VLOOKUP($A49,'Control-UTE Octubre 2022'!$I$8:$M$23,3,FALSE),0)</f>
        <v>0</v>
      </c>
      <c r="G49" s="205">
        <f>IFERROR(VLOOKUP($A49,'Control-UTE Octubre 2022'!$I$8:$M$23,4,FALSE),0)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Octubre 2022'!$I$8:$M$23,2,FALSE),0)</f>
        <v>0</v>
      </c>
      <c r="F50" s="205">
        <f>IFERROR(VLOOKUP($A50,'Control-UTE Octubre 2022'!$I$8:$M$23,3,FALSE),0)</f>
        <v>720</v>
      </c>
      <c r="G50" s="205">
        <f>IFERROR(VLOOKUP($A50,'Control-UTE Octubre 2022'!$I$8:$M$23,4,FALSE),0)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Octubre 2022'!$I$8:$M$23,2,FALSE),0)</f>
        <v>0</v>
      </c>
      <c r="F51" s="205">
        <f>IFERROR(VLOOKUP($A51,'Control-UTE Octubre 2022'!$I$8:$M$23,3,FALSE),0)</f>
        <v>450</v>
      </c>
      <c r="G51" s="205">
        <f>IFERROR(VLOOKUP($A51,'Control-UTE Octubre 2022'!$I$8:$M$23,4,FALSE),0)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Octubre 2022'!$I$8:$M$23,2,FALSE),0)</f>
        <v>0</v>
      </c>
      <c r="F52" s="205">
        <f>IFERROR(VLOOKUP($A52,'Control-UTE Octubre 2022'!$I$8:$M$23,3,FALSE),0)</f>
        <v>360</v>
      </c>
      <c r="G52" s="205">
        <f>IFERROR(VLOOKUP($A52,'Control-UTE Octubre 2022'!$I$8:$M$23,4,FALSE),0)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Octubre 2022'!$I$8:$M$23,2,FALSE),0)</f>
        <v>0</v>
      </c>
      <c r="F53" s="205">
        <f>IFERROR(VLOOKUP($A53,'Control-UTE Octubre 2022'!$I$8:$M$23,3,FALSE),0)</f>
        <v>0</v>
      </c>
      <c r="G53" s="205">
        <f>IFERROR(VLOOKUP($A53,'Control-UTE Octubre 2022'!$I$8:$M$23,4,FALSE),0)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Octubre 2022'!$I$8:$M$23,2,FALSE),0)</f>
        <v>0</v>
      </c>
      <c r="F54" s="205">
        <f>IFERROR(VLOOKUP($A54,'Control-UTE Octubre 2022'!$I$8:$M$23,3,FALSE),0)</f>
        <v>0</v>
      </c>
      <c r="G54" s="205">
        <f>IFERROR(VLOOKUP($A54,'Control-UTE Octubre 2022'!$I$8:$M$23,4,FALSE),0)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Octubre 2022'!$I$8:$M$23,2,FALSE),0)</f>
        <v>150</v>
      </c>
      <c r="F55" s="205">
        <f>IFERROR(VLOOKUP($A55,'Control-UTE Octubre 2022'!$I$8:$M$23,3,FALSE),0)</f>
        <v>0</v>
      </c>
      <c r="G55" s="205">
        <f>IFERROR(VLOOKUP($A55,'Control-UTE Octubre 2022'!$I$8:$M$23,4,FALSE),0)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Octubre 2022'!$I$8:$M$23,2,FALSE),0)</f>
        <v>0</v>
      </c>
      <c r="F56" s="205">
        <f>IFERROR(VLOOKUP($A56,'Control-UTE Octubre 2022'!$I$8:$M$23,3,FALSE),0)</f>
        <v>6315</v>
      </c>
      <c r="G56" s="205">
        <f>IFERROR(VLOOKUP($A56,'Control-UTE Octubre 2022'!$I$8:$M$23,4,FALSE),0)</f>
        <v>300</v>
      </c>
      <c r="H56" s="205">
        <f t="shared" si="2"/>
        <v>6615</v>
      </c>
      <c r="I56" s="347" t="s">
        <v>12</v>
      </c>
      <c r="J56" s="346">
        <f>D56*H56</f>
        <v>19514.25</v>
      </c>
      <c r="K56" s="333"/>
      <c r="N56" s="199"/>
      <c r="O56" s="71" t="s">
        <v>399</v>
      </c>
      <c r="P56" s="237">
        <f>H56</f>
        <v>6615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8565</v>
      </c>
      <c r="F57" s="381">
        <f t="shared" ref="F57:G57" si="5">SUM(F8:F56)</f>
        <v>11085</v>
      </c>
      <c r="G57" s="381">
        <f t="shared" si="5"/>
        <v>450</v>
      </c>
      <c r="H57" s="381">
        <f>SUM(H8:H56)</f>
        <v>20100</v>
      </c>
      <c r="I57" s="408" t="s">
        <v>12</v>
      </c>
      <c r="J57" s="81">
        <f>SUM(J8:J56)</f>
        <v>79320.75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79320.75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0.36223182458562236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28732.500000000004</v>
      </c>
      <c r="K60" s="333"/>
      <c r="L60" s="333"/>
      <c r="M60" s="333"/>
    </row>
    <row r="61" spans="1:17" ht="30" customHeight="1" x14ac:dyDescent="0.2">
      <c r="B61" s="202"/>
      <c r="C61" s="540" t="s">
        <v>324</v>
      </c>
      <c r="D61" s="540"/>
      <c r="E61" s="540"/>
      <c r="F61" s="540" t="e">
        <f>G61/G58</f>
        <v>#DIV/0!</v>
      </c>
      <c r="G61" s="540"/>
      <c r="H61" s="540"/>
      <c r="I61" s="392">
        <f>J61/$J$59</f>
        <v>0.6148674842333185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48771.75</v>
      </c>
      <c r="K61" s="377"/>
      <c r="L61" s="321"/>
      <c r="M61" s="321"/>
    </row>
    <row r="62" spans="1:17" ht="30" customHeight="1" x14ac:dyDescent="0.2">
      <c r="B62" s="202"/>
      <c r="C62" s="540" t="s">
        <v>343</v>
      </c>
      <c r="D62" s="540"/>
      <c r="E62" s="540"/>
      <c r="F62" s="540" t="e">
        <f>G62/G59</f>
        <v>#DIV/0!</v>
      </c>
      <c r="G62" s="540"/>
      <c r="H62" s="540"/>
      <c r="I62" s="392">
        <f>J62/$J$59</f>
        <v>2.2900691181059182E-2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1816.5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Octubre 2022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1080486.8400000001</v>
      </c>
      <c r="H65" s="167">
        <v>0.99</v>
      </c>
      <c r="I65" s="205" t="s">
        <v>10</v>
      </c>
      <c r="J65" s="340">
        <f>(G65*H65)</f>
        <v>1069681.9716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1080486.8400000001</v>
      </c>
      <c r="H67" s="167">
        <v>0.01</v>
      </c>
      <c r="I67" s="205" t="s">
        <v>10</v>
      </c>
      <c r="J67" s="340">
        <f>(G67*H67)</f>
        <v>10804.868400000001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81262.75</v>
      </c>
      <c r="I69" s="533"/>
      <c r="J69" s="533"/>
      <c r="K69" s="378"/>
      <c r="O69" s="199"/>
      <c r="P69" s="225">
        <f>H69+P70</f>
        <v>88359.543694581283</v>
      </c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1080486.8400000001</v>
      </c>
      <c r="I70" s="533"/>
      <c r="J70" s="533"/>
      <c r="K70" s="378"/>
      <c r="O70" s="199"/>
      <c r="P70" s="199">
        <f>H70/152.25</f>
        <v>7096.7936945812817</v>
      </c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P67" xr:uid="{DE54F65D-5971-4E98-8212-2EE7FD7C33CF}">
    <filterColumn colId="7">
      <filters blank="1">
        <filter val="0,01"/>
        <filter val="0,99"/>
        <filter val="120"/>
        <filter val="1380"/>
        <filter val="150"/>
        <filter val="1600"/>
        <filter val="1705"/>
        <filter val="20.100,00"/>
        <filter val="2040"/>
        <filter val="2780"/>
        <filter val="300"/>
        <filter val="360"/>
        <filter val="510"/>
        <filter val="530"/>
        <filter val="600"/>
        <filter val="6615"/>
        <filter val="720"/>
        <filter val="9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E9391-0654-43AE-B2F6-4F3E73B77E28}">
  <sheetPr>
    <pageSetUpPr fitToPage="1"/>
  </sheetPr>
  <dimension ref="A1:P97"/>
  <sheetViews>
    <sheetView topLeftCell="E13" zoomScaleNormal="100" workbookViewId="0">
      <selection activeCell="F19" sqref="F1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39.5703125" style="201" customWidth="1"/>
    <col min="7" max="7" width="19" style="199" customWidth="1"/>
    <col min="9" max="10" width="25.28515625" style="199" bestFit="1" customWidth="1"/>
    <col min="11" max="11" width="18.7109375" style="199" bestFit="1" customWidth="1"/>
    <col min="12" max="12" width="19.1406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6" x14ac:dyDescent="0.2">
      <c r="B4" s="205">
        <v>80065013</v>
      </c>
      <c r="C4" s="207" t="s">
        <v>490</v>
      </c>
      <c r="D4" s="204" t="s">
        <v>29</v>
      </c>
      <c r="E4" s="401">
        <v>340</v>
      </c>
      <c r="F4" s="204" t="s">
        <v>491</v>
      </c>
      <c r="G4" s="204" t="s">
        <v>402</v>
      </c>
      <c r="I4" s="200"/>
    </row>
    <row r="5" spans="2:16" x14ac:dyDescent="0.2">
      <c r="B5" s="205">
        <v>80065013</v>
      </c>
      <c r="C5" s="207" t="s">
        <v>490</v>
      </c>
      <c r="D5" s="204" t="s">
        <v>31</v>
      </c>
      <c r="E5" s="401">
        <v>460</v>
      </c>
      <c r="F5" s="204" t="s">
        <v>491</v>
      </c>
      <c r="G5" s="204" t="s">
        <v>402</v>
      </c>
      <c r="I5" s="200"/>
    </row>
    <row r="6" spans="2:16" x14ac:dyDescent="0.2">
      <c r="B6" s="205">
        <v>80065013</v>
      </c>
      <c r="C6" s="207" t="s">
        <v>490</v>
      </c>
      <c r="D6" s="204" t="s">
        <v>32</v>
      </c>
      <c r="E6" s="401">
        <v>175</v>
      </c>
      <c r="F6" s="204" t="s">
        <v>491</v>
      </c>
      <c r="G6" s="204" t="s">
        <v>402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80065013</v>
      </c>
      <c r="C7" s="207" t="s">
        <v>490</v>
      </c>
      <c r="D7" s="204" t="s">
        <v>35</v>
      </c>
      <c r="E7" s="401">
        <v>1450</v>
      </c>
      <c r="F7" s="204" t="s">
        <v>491</v>
      </c>
      <c r="G7" s="204" t="s">
        <v>403</v>
      </c>
      <c r="I7" s="101" t="s">
        <v>23</v>
      </c>
      <c r="J7" s="76" t="s">
        <v>402</v>
      </c>
      <c r="K7" s="76" t="s">
        <v>403</v>
      </c>
      <c r="L7" s="76" t="s">
        <v>404</v>
      </c>
      <c r="M7" s="76" t="s">
        <v>24</v>
      </c>
      <c r="N7"/>
      <c r="O7"/>
    </row>
    <row r="8" spans="2:16" x14ac:dyDescent="0.2">
      <c r="B8" s="205">
        <v>80065013</v>
      </c>
      <c r="C8" s="207" t="s">
        <v>490</v>
      </c>
      <c r="D8" s="204" t="s">
        <v>149</v>
      </c>
      <c r="E8" s="401">
        <v>400</v>
      </c>
      <c r="F8" s="204" t="s">
        <v>491</v>
      </c>
      <c r="G8" s="204" t="s">
        <v>403</v>
      </c>
      <c r="I8" s="76" t="s">
        <v>29</v>
      </c>
      <c r="J8" s="76">
        <v>600</v>
      </c>
      <c r="K8" s="76"/>
      <c r="L8" s="76"/>
      <c r="M8" s="76">
        <v>600</v>
      </c>
      <c r="N8"/>
      <c r="O8"/>
      <c r="P8" s="200"/>
    </row>
    <row r="9" spans="2:16" x14ac:dyDescent="0.2">
      <c r="B9" s="205">
        <v>80065013</v>
      </c>
      <c r="C9" s="207" t="s">
        <v>490</v>
      </c>
      <c r="D9" s="204" t="s">
        <v>166</v>
      </c>
      <c r="E9" s="401">
        <v>170</v>
      </c>
      <c r="F9" s="204" t="s">
        <v>491</v>
      </c>
      <c r="G9" s="204" t="s">
        <v>403</v>
      </c>
      <c r="I9" s="76" t="s">
        <v>28</v>
      </c>
      <c r="J9" s="76"/>
      <c r="K9" s="76">
        <v>300</v>
      </c>
      <c r="L9" s="76"/>
      <c r="M9" s="76">
        <v>300</v>
      </c>
      <c r="N9"/>
      <c r="O9"/>
      <c r="P9" s="200"/>
    </row>
    <row r="10" spans="2:16" x14ac:dyDescent="0.2">
      <c r="B10" s="205">
        <v>80065013</v>
      </c>
      <c r="C10" s="207" t="s">
        <v>490</v>
      </c>
      <c r="D10" s="204" t="s">
        <v>389</v>
      </c>
      <c r="E10" s="401">
        <v>300</v>
      </c>
      <c r="F10" s="204" t="s">
        <v>491</v>
      </c>
      <c r="G10" s="204" t="s">
        <v>404</v>
      </c>
      <c r="I10" s="76" t="s">
        <v>31</v>
      </c>
      <c r="J10" s="76">
        <v>1380</v>
      </c>
      <c r="K10" s="76"/>
      <c r="L10" s="76"/>
      <c r="M10" s="76">
        <v>1380</v>
      </c>
      <c r="N10"/>
      <c r="O10"/>
      <c r="P10" s="200"/>
    </row>
    <row r="11" spans="2:16" x14ac:dyDescent="0.2">
      <c r="B11" s="205">
        <v>80065013</v>
      </c>
      <c r="C11" s="207" t="s">
        <v>490</v>
      </c>
      <c r="D11" s="204" t="s">
        <v>382</v>
      </c>
      <c r="E11" s="401">
        <v>30</v>
      </c>
      <c r="F11" s="204" t="s">
        <v>491</v>
      </c>
      <c r="G11" s="204" t="s">
        <v>402</v>
      </c>
      <c r="I11" s="76" t="s">
        <v>32</v>
      </c>
      <c r="J11" s="76">
        <v>1705</v>
      </c>
      <c r="K11" s="76"/>
      <c r="L11" s="76"/>
      <c r="M11" s="76">
        <v>1705</v>
      </c>
      <c r="N11"/>
      <c r="O11"/>
      <c r="P11" s="200"/>
    </row>
    <row r="12" spans="2:16" x14ac:dyDescent="0.2">
      <c r="B12" s="205" t="s">
        <v>493</v>
      </c>
      <c r="C12" s="207" t="s">
        <v>494</v>
      </c>
      <c r="D12" s="204" t="s">
        <v>484</v>
      </c>
      <c r="E12" s="401">
        <v>150</v>
      </c>
      <c r="F12" s="411">
        <v>44832</v>
      </c>
      <c r="G12" s="204" t="s">
        <v>402</v>
      </c>
      <c r="I12" s="76" t="s">
        <v>33</v>
      </c>
      <c r="J12" s="76">
        <v>1880</v>
      </c>
      <c r="K12" s="76">
        <v>900</v>
      </c>
      <c r="L12" s="76"/>
      <c r="M12" s="76">
        <v>2780</v>
      </c>
      <c r="N12"/>
      <c r="O12"/>
      <c r="P12" s="200"/>
    </row>
    <row r="13" spans="2:16" x14ac:dyDescent="0.2">
      <c r="B13" s="205">
        <v>80066093</v>
      </c>
      <c r="C13" s="207" t="s">
        <v>495</v>
      </c>
      <c r="D13" s="204" t="s">
        <v>28</v>
      </c>
      <c r="E13" s="401">
        <v>200</v>
      </c>
      <c r="F13" s="204" t="s">
        <v>496</v>
      </c>
      <c r="G13" s="204" t="s">
        <v>403</v>
      </c>
      <c r="I13" s="76" t="s">
        <v>35</v>
      </c>
      <c r="J13" s="76"/>
      <c r="K13" s="76">
        <v>2040</v>
      </c>
      <c r="L13" s="76"/>
      <c r="M13" s="76">
        <v>2040</v>
      </c>
      <c r="N13"/>
      <c r="O13"/>
      <c r="P13" s="200"/>
    </row>
    <row r="14" spans="2:16" x14ac:dyDescent="0.2">
      <c r="B14" s="205">
        <v>80066093</v>
      </c>
      <c r="C14" s="207" t="s">
        <v>495</v>
      </c>
      <c r="D14" s="204" t="s">
        <v>33</v>
      </c>
      <c r="E14" s="401">
        <v>900</v>
      </c>
      <c r="F14" s="204" t="s">
        <v>496</v>
      </c>
      <c r="G14" s="204" t="s">
        <v>403</v>
      </c>
      <c r="I14" s="76" t="s">
        <v>149</v>
      </c>
      <c r="J14" s="76"/>
      <c r="K14" s="76">
        <v>720</v>
      </c>
      <c r="L14" s="76"/>
      <c r="M14" s="76">
        <v>720</v>
      </c>
      <c r="N14"/>
      <c r="O14"/>
      <c r="P14" s="200"/>
    </row>
    <row r="15" spans="2:16" x14ac:dyDescent="0.2">
      <c r="B15" s="205">
        <v>80066093</v>
      </c>
      <c r="C15" s="207" t="s">
        <v>495</v>
      </c>
      <c r="D15" s="204" t="s">
        <v>149</v>
      </c>
      <c r="E15" s="401">
        <v>320</v>
      </c>
      <c r="F15" s="204" t="s">
        <v>496</v>
      </c>
      <c r="G15" s="204" t="s">
        <v>403</v>
      </c>
      <c r="I15" s="76" t="s">
        <v>214</v>
      </c>
      <c r="J15" s="76"/>
      <c r="K15" s="76">
        <v>450</v>
      </c>
      <c r="L15" s="76">
        <v>150</v>
      </c>
      <c r="M15" s="76">
        <v>600</v>
      </c>
      <c r="N15"/>
      <c r="O15"/>
      <c r="P15" s="200"/>
    </row>
    <row r="16" spans="2:16" x14ac:dyDescent="0.2">
      <c r="B16" s="205">
        <v>80066093</v>
      </c>
      <c r="C16" s="207" t="s">
        <v>495</v>
      </c>
      <c r="D16" s="204" t="s">
        <v>214</v>
      </c>
      <c r="E16" s="401">
        <v>450</v>
      </c>
      <c r="F16" s="204" t="s">
        <v>496</v>
      </c>
      <c r="G16" s="204" t="s">
        <v>403</v>
      </c>
      <c r="I16" s="76" t="s">
        <v>166</v>
      </c>
      <c r="J16" s="76"/>
      <c r="K16" s="76">
        <v>360</v>
      </c>
      <c r="L16" s="76"/>
      <c r="M16" s="76">
        <v>360</v>
      </c>
      <c r="N16"/>
      <c r="O16"/>
      <c r="P16" s="200"/>
    </row>
    <row r="17" spans="1:15" x14ac:dyDescent="0.2">
      <c r="B17" s="205">
        <v>80066093</v>
      </c>
      <c r="C17" s="207" t="s">
        <v>495</v>
      </c>
      <c r="D17" s="204" t="s">
        <v>389</v>
      </c>
      <c r="E17" s="401">
        <v>2285</v>
      </c>
      <c r="F17" s="204" t="s">
        <v>496</v>
      </c>
      <c r="G17" s="204" t="s">
        <v>403</v>
      </c>
      <c r="I17" s="76" t="s">
        <v>37</v>
      </c>
      <c r="J17" s="76">
        <v>1600</v>
      </c>
      <c r="K17" s="76"/>
      <c r="L17" s="76"/>
      <c r="M17" s="76">
        <v>1600</v>
      </c>
      <c r="N17"/>
      <c r="O17"/>
    </row>
    <row r="18" spans="1:15" x14ac:dyDescent="0.2">
      <c r="B18" s="205">
        <v>80066093</v>
      </c>
      <c r="C18" s="207" t="s">
        <v>495</v>
      </c>
      <c r="D18" s="204" t="s">
        <v>42</v>
      </c>
      <c r="E18" s="401">
        <v>530</v>
      </c>
      <c r="F18" s="204" t="s">
        <v>496</v>
      </c>
      <c r="G18" s="204" t="s">
        <v>402</v>
      </c>
      <c r="I18" s="76" t="s">
        <v>38</v>
      </c>
      <c r="J18" s="76">
        <v>120</v>
      </c>
      <c r="K18" s="76"/>
      <c r="L18" s="76"/>
      <c r="M18" s="76">
        <v>120</v>
      </c>
      <c r="N18"/>
      <c r="O18"/>
    </row>
    <row r="19" spans="1:15" x14ac:dyDescent="0.2">
      <c r="B19" s="205">
        <v>80066097</v>
      </c>
      <c r="C19" s="207" t="s">
        <v>495</v>
      </c>
      <c r="D19" s="204" t="s">
        <v>29</v>
      </c>
      <c r="E19" s="401">
        <v>260</v>
      </c>
      <c r="F19" s="204" t="s">
        <v>498</v>
      </c>
      <c r="G19" s="204" t="s">
        <v>402</v>
      </c>
      <c r="I19" s="76" t="s">
        <v>39</v>
      </c>
      <c r="J19" s="76">
        <v>510</v>
      </c>
      <c r="K19" s="76"/>
      <c r="L19" s="76"/>
      <c r="M19" s="76">
        <v>510</v>
      </c>
      <c r="N19"/>
      <c r="O19"/>
    </row>
    <row r="20" spans="1:15" x14ac:dyDescent="0.2">
      <c r="B20" s="205">
        <v>80066097</v>
      </c>
      <c r="C20" s="207" t="s">
        <v>495</v>
      </c>
      <c r="D20" s="204" t="s">
        <v>31</v>
      </c>
      <c r="E20" s="401">
        <v>460</v>
      </c>
      <c r="F20" s="204" t="s">
        <v>498</v>
      </c>
      <c r="G20" s="204" t="s">
        <v>402</v>
      </c>
      <c r="I20" s="76" t="s">
        <v>389</v>
      </c>
      <c r="J20" s="76"/>
      <c r="K20" s="76">
        <v>6315</v>
      </c>
      <c r="L20" s="76">
        <v>300</v>
      </c>
      <c r="M20" s="76">
        <v>6615</v>
      </c>
      <c r="N20"/>
      <c r="O20"/>
    </row>
    <row r="21" spans="1:15" x14ac:dyDescent="0.2">
      <c r="B21" s="205">
        <v>80066097</v>
      </c>
      <c r="C21" s="207" t="s">
        <v>495</v>
      </c>
      <c r="D21" s="204" t="s">
        <v>32</v>
      </c>
      <c r="E21" s="401">
        <v>295</v>
      </c>
      <c r="F21" s="204" t="s">
        <v>498</v>
      </c>
      <c r="G21" s="204" t="s">
        <v>402</v>
      </c>
      <c r="I21" s="76" t="s">
        <v>42</v>
      </c>
      <c r="J21" s="76">
        <v>530</v>
      </c>
      <c r="K21" s="76"/>
      <c r="L21" s="76"/>
      <c r="M21" s="76">
        <v>530</v>
      </c>
      <c r="N21"/>
      <c r="O21"/>
    </row>
    <row r="22" spans="1:15" x14ac:dyDescent="0.2">
      <c r="B22" s="205">
        <v>80066097</v>
      </c>
      <c r="C22" s="207" t="s">
        <v>495</v>
      </c>
      <c r="D22" s="204" t="s">
        <v>33</v>
      </c>
      <c r="E22" s="401">
        <v>1880</v>
      </c>
      <c r="F22" s="204" t="s">
        <v>498</v>
      </c>
      <c r="G22" s="204" t="s">
        <v>402</v>
      </c>
      <c r="I22" s="76" t="s">
        <v>382</v>
      </c>
      <c r="J22" s="76">
        <v>90</v>
      </c>
      <c r="K22" s="76"/>
      <c r="L22" s="76"/>
      <c r="M22" s="76">
        <v>90</v>
      </c>
      <c r="N22"/>
      <c r="O22"/>
    </row>
    <row r="23" spans="1:15" x14ac:dyDescent="0.2">
      <c r="B23" s="205">
        <v>80066097</v>
      </c>
      <c r="C23" s="207" t="s">
        <v>495</v>
      </c>
      <c r="D23" s="204" t="s">
        <v>35</v>
      </c>
      <c r="E23" s="341">
        <v>590</v>
      </c>
      <c r="F23" s="204" t="s">
        <v>498</v>
      </c>
      <c r="G23" s="204" t="s">
        <v>403</v>
      </c>
      <c r="I23" s="76" t="s">
        <v>484</v>
      </c>
      <c r="J23" s="76">
        <v>150</v>
      </c>
      <c r="K23" s="76"/>
      <c r="L23" s="76"/>
      <c r="M23" s="76">
        <v>150</v>
      </c>
      <c r="N23"/>
      <c r="O23"/>
    </row>
    <row r="24" spans="1:15" x14ac:dyDescent="0.2">
      <c r="B24" s="205">
        <v>80066097</v>
      </c>
      <c r="C24" s="207" t="s">
        <v>495</v>
      </c>
      <c r="D24" s="204" t="s">
        <v>166</v>
      </c>
      <c r="E24" s="341">
        <v>190</v>
      </c>
      <c r="F24" s="204" t="s">
        <v>498</v>
      </c>
      <c r="G24" s="204" t="s">
        <v>403</v>
      </c>
      <c r="I24" s="76" t="s">
        <v>24</v>
      </c>
      <c r="J24" s="76">
        <v>8565</v>
      </c>
      <c r="K24" s="76">
        <v>11085</v>
      </c>
      <c r="L24" s="76">
        <v>450</v>
      </c>
      <c r="M24" s="76">
        <v>20100</v>
      </c>
      <c r="N24"/>
      <c r="O24"/>
    </row>
    <row r="25" spans="1:15" x14ac:dyDescent="0.2">
      <c r="B25" s="205">
        <v>80066097</v>
      </c>
      <c r="C25" s="207" t="s">
        <v>495</v>
      </c>
      <c r="D25" s="204" t="s">
        <v>37</v>
      </c>
      <c r="E25" s="341">
        <v>610</v>
      </c>
      <c r="F25" s="204" t="s">
        <v>498</v>
      </c>
      <c r="G25" s="204" t="s">
        <v>402</v>
      </c>
      <c r="I25"/>
      <c r="J25" s="353"/>
      <c r="K25"/>
      <c r="L25"/>
      <c r="M25"/>
      <c r="N25"/>
    </row>
    <row r="26" spans="1:15" x14ac:dyDescent="0.2">
      <c r="B26" s="205">
        <v>80066097</v>
      </c>
      <c r="C26" s="207" t="s">
        <v>495</v>
      </c>
      <c r="D26" s="204" t="s">
        <v>382</v>
      </c>
      <c r="E26" s="358">
        <v>30</v>
      </c>
      <c r="F26" s="204" t="s">
        <v>498</v>
      </c>
      <c r="G26" s="204" t="s">
        <v>402</v>
      </c>
      <c r="I26"/>
      <c r="J26"/>
      <c r="K26"/>
      <c r="L26"/>
      <c r="M26"/>
    </row>
    <row r="27" spans="1:15" x14ac:dyDescent="0.2">
      <c r="B27" s="205">
        <v>80066099</v>
      </c>
      <c r="C27" s="207" t="s">
        <v>495</v>
      </c>
      <c r="D27" s="204" t="s">
        <v>28</v>
      </c>
      <c r="E27" s="401">
        <v>100</v>
      </c>
      <c r="F27" s="204" t="s">
        <v>497</v>
      </c>
      <c r="G27" s="204" t="s">
        <v>403</v>
      </c>
      <c r="J27" s="404"/>
      <c r="K27" s="404"/>
      <c r="L27" s="404"/>
    </row>
    <row r="28" spans="1:15" x14ac:dyDescent="0.2">
      <c r="B28" s="205">
        <v>80066099</v>
      </c>
      <c r="C28" s="207" t="s">
        <v>495</v>
      </c>
      <c r="D28" s="204" t="s">
        <v>32</v>
      </c>
      <c r="E28" s="401">
        <v>940</v>
      </c>
      <c r="F28" s="204" t="s">
        <v>497</v>
      </c>
      <c r="G28" s="204" t="s">
        <v>402</v>
      </c>
      <c r="J28" s="309"/>
    </row>
    <row r="29" spans="1:15" x14ac:dyDescent="0.2">
      <c r="B29" s="205">
        <v>80066099</v>
      </c>
      <c r="C29" s="207" t="s">
        <v>495</v>
      </c>
      <c r="D29" s="204" t="s">
        <v>37</v>
      </c>
      <c r="E29" s="401">
        <v>990</v>
      </c>
      <c r="F29" s="204" t="s">
        <v>497</v>
      </c>
      <c r="G29" s="204" t="s">
        <v>402</v>
      </c>
    </row>
    <row r="30" spans="1:15" x14ac:dyDescent="0.2">
      <c r="B30" s="205">
        <v>80066099</v>
      </c>
      <c r="C30" s="207" t="s">
        <v>495</v>
      </c>
      <c r="D30" s="204" t="s">
        <v>38</v>
      </c>
      <c r="E30" s="401">
        <v>120</v>
      </c>
      <c r="F30" s="204" t="s">
        <v>497</v>
      </c>
      <c r="G30" s="204" t="s">
        <v>402</v>
      </c>
    </row>
    <row r="31" spans="1:15" x14ac:dyDescent="0.2">
      <c r="B31" s="205">
        <v>80066099</v>
      </c>
      <c r="C31" s="207" t="s">
        <v>495</v>
      </c>
      <c r="D31" s="204" t="s">
        <v>389</v>
      </c>
      <c r="E31" s="401">
        <v>4030</v>
      </c>
      <c r="F31" s="204" t="s">
        <v>497</v>
      </c>
      <c r="G31" s="204" t="s">
        <v>403</v>
      </c>
      <c r="I31" s="201"/>
      <c r="J31" s="423"/>
      <c r="K31" s="200"/>
      <c r="L31" s="200"/>
      <c r="M31" s="200"/>
      <c r="N31" s="200"/>
    </row>
    <row r="32" spans="1:15" s="200" customFormat="1" x14ac:dyDescent="0.2">
      <c r="A32" s="199"/>
      <c r="B32" s="205">
        <v>80066276</v>
      </c>
      <c r="C32" s="205" t="s">
        <v>512</v>
      </c>
      <c r="D32" s="205" t="s">
        <v>31</v>
      </c>
      <c r="E32" s="205">
        <v>460</v>
      </c>
      <c r="F32" s="205" t="s">
        <v>513</v>
      </c>
      <c r="G32" s="204" t="s">
        <v>402</v>
      </c>
      <c r="I32" s="201"/>
      <c r="J32" s="348"/>
    </row>
    <row r="33" spans="1:14" x14ac:dyDescent="0.2">
      <c r="B33" s="205">
        <v>80066276</v>
      </c>
      <c r="C33" s="205" t="s">
        <v>512</v>
      </c>
      <c r="D33" s="205" t="s">
        <v>32</v>
      </c>
      <c r="E33" s="205">
        <v>295</v>
      </c>
      <c r="F33" s="205" t="s">
        <v>513</v>
      </c>
      <c r="G33" s="204" t="s">
        <v>402</v>
      </c>
      <c r="I33" s="201"/>
      <c r="J33" s="201"/>
      <c r="K33" s="200"/>
      <c r="L33" s="348"/>
      <c r="M33" s="200"/>
      <c r="N33" s="200"/>
    </row>
    <row r="34" spans="1:14" s="200" customFormat="1" x14ac:dyDescent="0.2">
      <c r="A34" s="199"/>
      <c r="B34" s="205">
        <v>80066276</v>
      </c>
      <c r="C34" s="205" t="s">
        <v>512</v>
      </c>
      <c r="D34" s="205" t="s">
        <v>214</v>
      </c>
      <c r="E34" s="205">
        <v>150</v>
      </c>
      <c r="F34" s="205" t="s">
        <v>513</v>
      </c>
      <c r="G34" s="204" t="s">
        <v>404</v>
      </c>
      <c r="I34" s="201"/>
      <c r="L34" s="348"/>
    </row>
    <row r="35" spans="1:14" s="200" customFormat="1" x14ac:dyDescent="0.2">
      <c r="A35" s="199"/>
      <c r="B35" s="205">
        <v>80066276</v>
      </c>
      <c r="C35" s="205" t="s">
        <v>512</v>
      </c>
      <c r="D35" s="205" t="s">
        <v>39</v>
      </c>
      <c r="E35" s="205">
        <v>510</v>
      </c>
      <c r="F35" s="205" t="s">
        <v>513</v>
      </c>
      <c r="G35" s="204" t="s">
        <v>402</v>
      </c>
      <c r="I35" s="201"/>
      <c r="L35" s="348"/>
    </row>
    <row r="36" spans="1:14" s="200" customFormat="1" x14ac:dyDescent="0.2">
      <c r="A36" s="199"/>
      <c r="B36" s="205">
        <v>80066276</v>
      </c>
      <c r="C36" s="205" t="s">
        <v>512</v>
      </c>
      <c r="D36" s="205" t="s">
        <v>382</v>
      </c>
      <c r="E36" s="205">
        <v>30</v>
      </c>
      <c r="F36" s="205" t="s">
        <v>513</v>
      </c>
      <c r="G36" s="204" t="s">
        <v>402</v>
      </c>
      <c r="I36" s="201"/>
      <c r="J36" s="348"/>
      <c r="L36" s="348"/>
    </row>
    <row r="37" spans="1:14" s="200" customFormat="1" x14ac:dyDescent="0.2">
      <c r="A37" s="199"/>
      <c r="B37" s="205"/>
      <c r="C37" s="207"/>
      <c r="D37" s="204"/>
      <c r="E37" s="401"/>
      <c r="F37" s="204"/>
      <c r="G37" s="204"/>
      <c r="I37" s="201"/>
    </row>
    <row r="38" spans="1:14" s="200" customFormat="1" x14ac:dyDescent="0.2">
      <c r="A38" s="199"/>
      <c r="B38" s="205"/>
      <c r="C38" s="207"/>
      <c r="D38" s="204"/>
      <c r="E38" s="401"/>
      <c r="F38" s="411"/>
      <c r="G38" s="204"/>
      <c r="I38" s="201"/>
    </row>
    <row r="39" spans="1:14" s="200" customFormat="1" x14ac:dyDescent="0.2">
      <c r="A39" s="199"/>
      <c r="B39" s="205"/>
      <c r="C39" s="207"/>
      <c r="D39" s="205"/>
      <c r="E39" s="205"/>
      <c r="F39" s="341"/>
      <c r="G39" s="204"/>
      <c r="I39" s="201"/>
    </row>
    <row r="40" spans="1:14" s="200" customFormat="1" x14ac:dyDescent="0.2">
      <c r="A40" s="199"/>
      <c r="B40" s="205"/>
      <c r="C40" s="207"/>
      <c r="D40" s="205"/>
      <c r="E40" s="205"/>
      <c r="F40" s="341"/>
      <c r="G40" s="204"/>
      <c r="I40" s="201"/>
      <c r="L40" s="348"/>
    </row>
    <row r="41" spans="1:14" s="200" customFormat="1" x14ac:dyDescent="0.2">
      <c r="A41" s="199"/>
      <c r="B41" s="205"/>
      <c r="C41" s="207"/>
      <c r="D41" s="205"/>
      <c r="E41" s="205"/>
      <c r="F41" s="356"/>
      <c r="G41" s="204"/>
      <c r="I41" s="201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 s="201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 s="201"/>
      <c r="L43" s="348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 s="201"/>
    </row>
    <row r="45" spans="1:14" s="200" customFormat="1" x14ac:dyDescent="0.2">
      <c r="A45" s="199"/>
      <c r="C45" s="203"/>
      <c r="D45" s="205"/>
      <c r="E45" s="205"/>
      <c r="F45" s="205"/>
      <c r="G45" s="204"/>
      <c r="I45" s="201"/>
    </row>
    <row r="46" spans="1:14" s="200" customFormat="1" x14ac:dyDescent="0.2">
      <c r="A46" s="199"/>
      <c r="C46" s="203"/>
      <c r="G46" s="199"/>
      <c r="I46" s="201"/>
    </row>
    <row r="47" spans="1:14" s="200" customFormat="1" x14ac:dyDescent="0.2">
      <c r="A47" s="199"/>
      <c r="C47" s="203"/>
      <c r="G47" s="199"/>
      <c r="I47" s="201"/>
    </row>
    <row r="48" spans="1:14" s="200" customFormat="1" x14ac:dyDescent="0.2">
      <c r="A48" s="199"/>
      <c r="C48" s="203"/>
      <c r="G48" s="199"/>
      <c r="I48" s="199"/>
    </row>
    <row r="49" spans="1:9" s="200" customFormat="1" x14ac:dyDescent="0.2">
      <c r="A49" s="199"/>
      <c r="B49" t="s">
        <v>33</v>
      </c>
      <c r="C49" s="200" t="s">
        <v>384</v>
      </c>
      <c r="G49" s="199"/>
      <c r="I49" s="199"/>
    </row>
    <row r="50" spans="1:9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9" s="200" customFormat="1" x14ac:dyDescent="0.2">
      <c r="A51" s="199"/>
      <c r="B51" t="s">
        <v>413</v>
      </c>
      <c r="C51" s="200" t="s">
        <v>342</v>
      </c>
      <c r="F51" s="201"/>
      <c r="G51" s="199"/>
      <c r="I51" s="199"/>
    </row>
    <row r="52" spans="1:9" s="200" customFormat="1" x14ac:dyDescent="0.2">
      <c r="A52" s="199"/>
      <c r="B52" t="s">
        <v>414</v>
      </c>
      <c r="F52" s="201"/>
      <c r="G52" s="199"/>
      <c r="I52" s="199"/>
    </row>
    <row r="53" spans="1:9" s="200" customFormat="1" x14ac:dyDescent="0.2">
      <c r="A53" s="199"/>
      <c r="B53" t="s">
        <v>415</v>
      </c>
      <c r="F53" s="201"/>
      <c r="G53" s="199"/>
      <c r="I53" s="199"/>
    </row>
    <row r="54" spans="1:9" s="200" customFormat="1" x14ac:dyDescent="0.2">
      <c r="A54" s="199"/>
      <c r="B54" t="s">
        <v>416</v>
      </c>
      <c r="F54" s="201"/>
      <c r="G54" s="199"/>
      <c r="I54" s="199"/>
    </row>
    <row r="55" spans="1:9" s="200" customFormat="1" x14ac:dyDescent="0.2">
      <c r="A55" s="199"/>
      <c r="B55" t="s">
        <v>417</v>
      </c>
      <c r="F55" s="201"/>
      <c r="G55" s="199"/>
      <c r="I55" s="199"/>
    </row>
    <row r="56" spans="1:9" s="200" customFormat="1" x14ac:dyDescent="0.2">
      <c r="A56" s="199"/>
      <c r="B56" t="s">
        <v>418</v>
      </c>
      <c r="F56" s="201"/>
      <c r="G56" s="199"/>
      <c r="I56" s="199"/>
    </row>
    <row r="57" spans="1:9" s="200" customFormat="1" x14ac:dyDescent="0.2">
      <c r="A57" s="199"/>
      <c r="B57" t="s">
        <v>419</v>
      </c>
      <c r="F57" s="201"/>
      <c r="G57" s="199"/>
      <c r="I57" s="199"/>
    </row>
    <row r="58" spans="1:9" s="200" customFormat="1" x14ac:dyDescent="0.2">
      <c r="A58" s="199"/>
      <c r="B58" t="s">
        <v>420</v>
      </c>
      <c r="F58" s="201"/>
      <c r="G58" s="199"/>
      <c r="I58" s="199"/>
    </row>
    <row r="59" spans="1:9" s="200" customFormat="1" x14ac:dyDescent="0.2">
      <c r="A59" s="199"/>
      <c r="B59" t="s">
        <v>31</v>
      </c>
      <c r="F59" s="201"/>
      <c r="G59" s="199"/>
      <c r="I59" s="199"/>
    </row>
    <row r="60" spans="1:9" s="200" customFormat="1" x14ac:dyDescent="0.2">
      <c r="A60" s="199"/>
      <c r="B60" t="s">
        <v>35</v>
      </c>
      <c r="F60" s="201"/>
      <c r="G60" s="199"/>
      <c r="I60" s="199"/>
    </row>
    <row r="61" spans="1:9" s="200" customFormat="1" x14ac:dyDescent="0.2">
      <c r="A61" s="199"/>
      <c r="B61" t="s">
        <v>34</v>
      </c>
      <c r="F61" s="201"/>
      <c r="G61" s="199"/>
      <c r="I61" s="199"/>
    </row>
    <row r="62" spans="1:9" s="200" customFormat="1" x14ac:dyDescent="0.2">
      <c r="A62" s="199"/>
      <c r="B62" t="s">
        <v>421</v>
      </c>
      <c r="F62" s="201"/>
      <c r="G62" s="199"/>
      <c r="I62" s="199"/>
    </row>
    <row r="63" spans="1:9" s="200" customFormat="1" x14ac:dyDescent="0.2">
      <c r="A63" s="199"/>
      <c r="B63" t="s">
        <v>422</v>
      </c>
      <c r="F63" s="201"/>
      <c r="G63" s="199"/>
      <c r="I63" s="199"/>
    </row>
    <row r="64" spans="1:9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2" x14ac:dyDescent="0.2">
      <c r="B97" s="200" t="s">
        <v>389</v>
      </c>
    </row>
  </sheetData>
  <autoFilter ref="B3:G31" xr:uid="{D4BE9391-0654-43AE-B2F6-4F3E73B77E28}"/>
  <dataValidations count="7">
    <dataValidation type="list" allowBlank="1" showInputMessage="1" showErrorMessage="1" sqref="G39:G45" xr:uid="{2F2FF728-4887-4961-B792-BB352DF3DBAE}">
      <formula1>$C$49:$C$52</formula1>
    </dataValidation>
    <dataValidation type="list" allowBlank="1" showInputMessage="1" showErrorMessage="1" sqref="D41" xr:uid="{C5FEEF0F-0C37-4860-8634-E5FD417B6FB0}">
      <formula1>$B$47:$B$80</formula1>
    </dataValidation>
    <dataValidation type="list" allowBlank="1" showInputMessage="1" showErrorMessage="1" sqref="D50" xr:uid="{575A99B2-064E-46D8-9B8F-C972D182A798}">
      <formula1>$B$49:$B$69</formula1>
    </dataValidation>
    <dataValidation type="list" allowBlank="1" showInputMessage="1" showErrorMessage="1" sqref="D46:D49" xr:uid="{4926EEDF-5F26-4139-B365-CDF35D9B81FF}">
      <formula1>$B$49:$B$76</formula1>
    </dataValidation>
    <dataValidation type="list" allowBlank="1" showInputMessage="1" showErrorMessage="1" sqref="D42:D45 D39:D40" xr:uid="{5A8BD03E-A116-4FE8-AD2F-54A57AECF858}">
      <formula1>$B$47:$B$74</formula1>
    </dataValidation>
    <dataValidation type="list" allowBlank="1" showInputMessage="1" showErrorMessage="1" sqref="D4:D31 D37:D38" xr:uid="{B8DFD4CC-8804-4FED-8E23-A5399DFEA888}">
      <formula1>$B$49:$B$100</formula1>
    </dataValidation>
    <dataValidation type="list" allowBlank="1" showInputMessage="1" showErrorMessage="1" sqref="G4:G38" xr:uid="{CC3174BF-C1AA-4CC7-BD62-843E2A1862DE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DFA59-96EA-4B55-B9ED-FB22FE3727C9}">
  <sheetPr filterMode="1">
    <tabColor rgb="FFFFC000"/>
    <pageSetUpPr fitToPage="1"/>
  </sheetPr>
  <dimension ref="A1:Q153"/>
  <sheetViews>
    <sheetView showGridLines="0" topLeftCell="A41" zoomScale="66" zoomScaleNormal="66" workbookViewId="0">
      <selection activeCell="O59" sqref="O59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525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Noviembre 2022'!$I$8:$M$24,2,FALSE),0)</f>
        <v>1820</v>
      </c>
      <c r="F8" s="205">
        <f>IFERROR(VLOOKUP($A8,'Control-UTE Noviembre 2022'!$I$8:$M$24,3,FALSE),0)</f>
        <v>900</v>
      </c>
      <c r="G8" s="205">
        <f>IFERROR(VLOOKUP($A8,'Control-UTE Noviembre 2022'!$I$8:$M$24,4,FALSE),0)</f>
        <v>0</v>
      </c>
      <c r="H8" s="205">
        <f>E8+F8+G8</f>
        <v>2720</v>
      </c>
      <c r="I8" s="205" t="s">
        <v>12</v>
      </c>
      <c r="J8" s="346">
        <f>ROUND(D8*H8,2)</f>
        <v>8214.4</v>
      </c>
      <c r="K8" s="346" t="e">
        <f t="shared" ref="K8:N8" si="1">ROUND(E8*I8,2)</f>
        <v>#VALUE!</v>
      </c>
      <c r="L8" s="346">
        <f t="shared" si="1"/>
        <v>7392960</v>
      </c>
      <c r="M8" s="346" t="e">
        <f t="shared" si="1"/>
        <v>#VALUE!</v>
      </c>
      <c r="N8" s="346">
        <f t="shared" si="1"/>
        <v>20108851200</v>
      </c>
      <c r="O8" s="71" t="s">
        <v>228</v>
      </c>
      <c r="P8" s="237">
        <f>H8</f>
        <v>2720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Noviembre 2022'!$I$8:$M$24,2,FALSE),0)</f>
        <v>1570</v>
      </c>
      <c r="F9" s="205">
        <f>IFERROR(VLOOKUP($A9,'Control-UTE Noviembre 2022'!$I$8:$M$24,3,FALSE),0)</f>
        <v>0</v>
      </c>
      <c r="G9" s="205">
        <f>IFERROR(VLOOKUP($A9,'Control-UTE Noviembre 2022'!$I$8:$M$24,4,FALSE),0)</f>
        <v>0</v>
      </c>
      <c r="H9" s="205">
        <f t="shared" ref="H9:H56" si="2">E9+F9+G9</f>
        <v>1570</v>
      </c>
      <c r="I9" s="205" t="s">
        <v>12</v>
      </c>
      <c r="J9" s="346">
        <f t="shared" ref="J9:J55" si="3">D9*H9</f>
        <v>6342.8</v>
      </c>
      <c r="K9" s="333"/>
      <c r="O9" s="71" t="s">
        <v>486</v>
      </c>
      <c r="P9" s="237">
        <f t="shared" ref="P9:P55" si="4">H9</f>
        <v>1570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Noviembre 2022'!$I$8:$M$24,2,FALSE),0)</f>
        <v>120</v>
      </c>
      <c r="F10" s="205">
        <f>IFERROR(VLOOKUP($A10,'Control-UTE Noviembre 2022'!$I$8:$M$24,3,FALSE),0)</f>
        <v>0</v>
      </c>
      <c r="G10" s="205">
        <f>IFERROR(VLOOKUP($A10,'Control-UTE Noviembre 2022'!$I$8:$M$24,4,FALSE),0)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Noviembre 2022'!$I$8:$M$24,2,FALSE),0)</f>
        <v>1790</v>
      </c>
      <c r="F11" s="205">
        <f>IFERROR(VLOOKUP($A11,'Control-UTE Noviembre 2022'!$I$8:$M$24,3,FALSE),0)</f>
        <v>0</v>
      </c>
      <c r="G11" s="205">
        <f>IFERROR(VLOOKUP($A11,'Control-UTE Noviembre 2022'!$I$8:$M$24,4,FALSE),0)</f>
        <v>0</v>
      </c>
      <c r="H11" s="205">
        <f t="shared" si="2"/>
        <v>1790</v>
      </c>
      <c r="I11" s="205" t="s">
        <v>12</v>
      </c>
      <c r="J11" s="346">
        <f t="shared" si="3"/>
        <v>4886.7</v>
      </c>
      <c r="K11" s="377"/>
      <c r="N11" s="199"/>
      <c r="O11" s="71" t="s">
        <v>230</v>
      </c>
      <c r="P11" s="237">
        <f t="shared" si="4"/>
        <v>1790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Noviembre 2022'!$I$8:$M$24,2,FALSE),0)</f>
        <v>370</v>
      </c>
      <c r="F12" s="205">
        <f>IFERROR(VLOOKUP($A12,'Control-UTE Noviembre 2022'!$I$8:$M$24,3,FALSE),0)</f>
        <v>0</v>
      </c>
      <c r="G12" s="205">
        <f>IFERROR(VLOOKUP($A12,'Control-UTE Noviembre 2022'!$I$8:$M$24,4,FALSE),0)</f>
        <v>0</v>
      </c>
      <c r="H12" s="205">
        <f t="shared" si="2"/>
        <v>370</v>
      </c>
      <c r="I12" s="205" t="s">
        <v>12</v>
      </c>
      <c r="J12" s="346">
        <f t="shared" si="3"/>
        <v>1328.3</v>
      </c>
      <c r="K12" s="377"/>
      <c r="N12" s="199"/>
      <c r="O12" s="71" t="s">
        <v>487</v>
      </c>
      <c r="P12" s="237">
        <f t="shared" si="4"/>
        <v>370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Noviembre 2022'!$I$8:$M$24,2,FALSE),0)</f>
        <v>0</v>
      </c>
      <c r="F13" s="205">
        <f>IFERROR(VLOOKUP($A13,'Control-UTE Noviembre 2022'!$I$8:$M$24,3,FALSE),0)</f>
        <v>0</v>
      </c>
      <c r="G13" s="205">
        <f>IFERROR(VLOOKUP($A13,'Control-UTE Noviembre 2022'!$I$8:$M$24,4,FALSE),0)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/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Noviembre 2022'!$I$8:$M$24,2,FALSE),0)</f>
        <v>0</v>
      </c>
      <c r="F14" s="205">
        <f>IFERROR(VLOOKUP($A14,'Control-UTE Noviembre 2022'!$I$8:$M$24,3,FALSE),0)</f>
        <v>0</v>
      </c>
      <c r="G14" s="205">
        <f>IFERROR(VLOOKUP($A14,'Control-UTE Noviembre 2022'!$I$8:$M$24,4,FALSE),0)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Noviembre 2022'!$I$8:$M$24,2,FALSE),0)</f>
        <v>600</v>
      </c>
      <c r="F15" s="205">
        <f>IFERROR(VLOOKUP($A15,'Control-UTE Noviembre 2022'!$I$8:$M$24,3,FALSE),0)</f>
        <v>0</v>
      </c>
      <c r="G15" s="205">
        <f>IFERROR(VLOOKUP($A15,'Control-UTE Noviembre 2022'!$I$8:$M$24,4,FALSE),0)</f>
        <v>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Noviembre 2022'!$I$8:$M$24,2,FALSE),0)</f>
        <v>510</v>
      </c>
      <c r="F16" s="205">
        <f>IFERROR(VLOOKUP($A16,'Control-UTE Noviembre 2022'!$I$8:$M$24,3,FALSE),0)</f>
        <v>0</v>
      </c>
      <c r="G16" s="205">
        <f>IFERROR(VLOOKUP($A16,'Control-UTE Noviembre 2022'!$I$8:$M$24,4,FALSE),0)</f>
        <v>0</v>
      </c>
      <c r="H16" s="205">
        <f t="shared" si="2"/>
        <v>510</v>
      </c>
      <c r="I16" s="347" t="s">
        <v>12</v>
      </c>
      <c r="J16" s="346">
        <f t="shared" si="3"/>
        <v>2845.8</v>
      </c>
      <c r="K16" s="377"/>
      <c r="O16" s="71" t="s">
        <v>488</v>
      </c>
      <c r="P16" s="237">
        <f t="shared" si="4"/>
        <v>510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Noviembre 2022'!$I$8:$M$24,2,FALSE),0)</f>
        <v>0</v>
      </c>
      <c r="F17" s="205">
        <f>IFERROR(VLOOKUP($A17,'Control-UTE Noviembre 2022'!$I$8:$M$24,3,FALSE),0)</f>
        <v>0</v>
      </c>
      <c r="G17" s="205">
        <f>IFERROR(VLOOKUP($A17,'Control-UTE Noviembre 2022'!$I$8:$M$24,4,FALSE),0)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Noviembre 2022'!$I$8:$M$24,2,FALSE),0)</f>
        <v>920</v>
      </c>
      <c r="F18" s="205">
        <f>IFERROR(VLOOKUP($A18,'Control-UTE Noviembre 2022'!$I$8:$M$24,3,FALSE),0)</f>
        <v>0</v>
      </c>
      <c r="G18" s="205">
        <f>IFERROR(VLOOKUP($A18,'Control-UTE Noviembre 2022'!$I$8:$M$24,4,FALSE),0)</f>
        <v>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Noviembre 2022'!$I$8:$M$24,2,FALSE),0)</f>
        <v>0</v>
      </c>
      <c r="F19" s="205">
        <f>IFERROR(VLOOKUP($A19,'Control-UTE Noviembre 2022'!$I$8:$M$24,3,FALSE),0)</f>
        <v>2167</v>
      </c>
      <c r="G19" s="205">
        <f>IFERROR(VLOOKUP($A19,'Control-UTE Noviembre 2022'!$I$8:$M$24,4,FALSE),0)</f>
        <v>0</v>
      </c>
      <c r="H19" s="205">
        <f t="shared" si="2"/>
        <v>2167</v>
      </c>
      <c r="I19" s="347" t="s">
        <v>12</v>
      </c>
      <c r="J19" s="346">
        <f t="shared" si="3"/>
        <v>16447.53</v>
      </c>
      <c r="K19" s="333"/>
      <c r="N19" s="199"/>
      <c r="O19" s="71" t="s">
        <v>229</v>
      </c>
      <c r="P19" s="237">
        <f t="shared" si="4"/>
        <v>2167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Noviembre 2022'!$I$8:$M$24,2,FALSE),0)</f>
        <v>0</v>
      </c>
      <c r="F20" s="205">
        <f>IFERROR(VLOOKUP($A20,'Control-UTE Noviembre 2022'!$I$8:$M$24,3,FALSE),0)</f>
        <v>0</v>
      </c>
      <c r="G20" s="205">
        <f>IFERROR(VLOOKUP($A20,'Control-UTE Noviembre 2022'!$I$8:$M$24,4,FALSE),0)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Noviembre 2022'!$I$8:$M$24,2,FALSE),0)</f>
        <v>0</v>
      </c>
      <c r="F21" s="205">
        <f>IFERROR(VLOOKUP($A21,'Control-UTE Noviembre 2022'!$I$8:$M$24,3,FALSE),0)</f>
        <v>0</v>
      </c>
      <c r="G21" s="205">
        <f>IFERROR(VLOOKUP($A21,'Control-UTE Noviembre 2022'!$I$8:$M$24,4,FALSE),0)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Noviembre 2022'!$I$8:$M$24,2,FALSE),0)</f>
        <v>0</v>
      </c>
      <c r="F22" s="205">
        <f>IFERROR(VLOOKUP($A22,'Control-UTE Noviembre 2022'!$I$8:$M$24,3,FALSE),0)</f>
        <v>0</v>
      </c>
      <c r="G22" s="205">
        <f>IFERROR(VLOOKUP($A22,'Control-UTE Noviembre 2022'!$I$8:$M$24,4,FALSE),0)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Noviembre 2022'!$I$8:$M$24,2,FALSE),0)</f>
        <v>0</v>
      </c>
      <c r="F23" s="205">
        <f>IFERROR(VLOOKUP($A23,'Control-UTE Noviembre 2022'!$I$8:$M$24,3,FALSE),0)</f>
        <v>0</v>
      </c>
      <c r="G23" s="205">
        <f>IFERROR(VLOOKUP($A23,'Control-UTE Noviembre 2022'!$I$8:$M$24,4,FALSE),0)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Noviembre 2022'!$I$8:$M$24,2,FALSE),0)</f>
        <v>0</v>
      </c>
      <c r="F24" s="205">
        <f>IFERROR(VLOOKUP($A24,'Control-UTE Noviembre 2022'!$I$8:$M$24,3,FALSE),0)</f>
        <v>0</v>
      </c>
      <c r="G24" s="205">
        <f>IFERROR(VLOOKUP($A24,'Control-UTE Noviembre 2022'!$I$8:$M$24,4,FALSE),0)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Noviembre 2022'!$I$8:$M$24,2,FALSE),0)</f>
        <v>0</v>
      </c>
      <c r="F25" s="205">
        <f>IFERROR(VLOOKUP($A25,'Control-UTE Noviembre 2022'!$I$8:$M$24,3,FALSE),0)</f>
        <v>0</v>
      </c>
      <c r="G25" s="205">
        <f>IFERROR(VLOOKUP($A25,'Control-UTE Noviembre 2022'!$I$8:$M$24,4,FALSE),0)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Noviembre 2022'!$I$8:$M$24,2,FALSE),0)</f>
        <v>0</v>
      </c>
      <c r="F26" s="205">
        <f>IFERROR(VLOOKUP($A26,'Control-UTE Noviembre 2022'!$I$8:$M$24,3,FALSE),0)</f>
        <v>0</v>
      </c>
      <c r="G26" s="205">
        <f>IFERROR(VLOOKUP($A26,'Control-UTE Noviembre 2022'!$I$8:$M$24,4,FALSE),0)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Noviembre 2022'!$I$8:$M$24,2,FALSE),0)</f>
        <v>0</v>
      </c>
      <c r="F27" s="205">
        <f>IFERROR(VLOOKUP($A27,'Control-UTE Noviembre 2022'!$I$8:$M$24,3,FALSE),0)</f>
        <v>0</v>
      </c>
      <c r="G27" s="205">
        <f>IFERROR(VLOOKUP($A27,'Control-UTE Noviembre 2022'!$I$8:$M$24,4,FALSE),0)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Noviembre 2022'!$I$8:$M$24,2,FALSE),0)</f>
        <v>0</v>
      </c>
      <c r="F28" s="205">
        <f>IFERROR(VLOOKUP($A28,'Control-UTE Noviembre 2022'!$I$8:$M$24,3,FALSE),0)</f>
        <v>0</v>
      </c>
      <c r="G28" s="205">
        <f>IFERROR(VLOOKUP($A28,'Control-UTE Noviembre 2022'!$I$8:$M$24,4,FALSE),0)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Noviembre 2022'!$I$8:$M$24,2,FALSE),0)</f>
        <v>0</v>
      </c>
      <c r="F29" s="205">
        <f>IFERROR(VLOOKUP($A29,'Control-UTE Noviembre 2022'!$I$8:$M$24,3,FALSE),0)</f>
        <v>0</v>
      </c>
      <c r="G29" s="205">
        <f>IFERROR(VLOOKUP($A29,'Control-UTE Noviembre 2022'!$I$8:$M$24,4,FALSE),0)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Noviembre 2022'!$I$8:$M$24,2,FALSE),0)</f>
        <v>0</v>
      </c>
      <c r="F30" s="205">
        <f>IFERROR(VLOOKUP($A30,'Control-UTE Noviembre 2022'!$I$8:$M$24,3,FALSE),0)</f>
        <v>0</v>
      </c>
      <c r="G30" s="205">
        <f>IFERROR(VLOOKUP($A30,'Control-UTE Noviembre 2022'!$I$8:$M$24,4,FALSE),0)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Noviembre 2022'!$I$8:$M$24,2,FALSE),0)</f>
        <v>0</v>
      </c>
      <c r="F31" s="205">
        <f>IFERROR(VLOOKUP($A31,'Control-UTE Noviembre 2022'!$I$8:$M$24,3,FALSE),0)</f>
        <v>0</v>
      </c>
      <c r="G31" s="205">
        <f>IFERROR(VLOOKUP($A31,'Control-UTE Noviembre 2022'!$I$8:$M$24,4,FALSE),0)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Noviembre 2022'!$I$8:$M$24,2,FALSE),0)</f>
        <v>0</v>
      </c>
      <c r="F32" s="205">
        <f>IFERROR(VLOOKUP($A32,'Control-UTE Noviembre 2022'!$I$8:$M$24,3,FALSE),0)</f>
        <v>0</v>
      </c>
      <c r="G32" s="205">
        <f>IFERROR(VLOOKUP($A32,'Control-UTE Noviembre 2022'!$I$8:$M$24,4,FALSE),0)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Noviembre 2022'!$I$8:$M$24,2,FALSE),0)</f>
        <v>0</v>
      </c>
      <c r="F33" s="205">
        <f>IFERROR(VLOOKUP($A33,'Control-UTE Noviembre 2022'!$I$8:$M$24,3,FALSE),0)</f>
        <v>0</v>
      </c>
      <c r="G33" s="205">
        <f>IFERROR(VLOOKUP($A33,'Control-UTE Noviembre 2022'!$I$8:$M$24,4,FALSE),0)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Noviembre 2022'!$I$8:$M$24,2,FALSE),0)</f>
        <v>0</v>
      </c>
      <c r="F34" s="205">
        <f>IFERROR(VLOOKUP($A34,'Control-UTE Noviembre 2022'!$I$8:$M$24,3,FALSE),0)</f>
        <v>0</v>
      </c>
      <c r="G34" s="205">
        <f>IFERROR(VLOOKUP($A34,'Control-UTE Noviembre 2022'!$I$8:$M$24,4,FALSE),0)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Noviembre 2022'!$I$8:$M$24,2,FALSE),0)</f>
        <v>0</v>
      </c>
      <c r="F35" s="205">
        <f>IFERROR(VLOOKUP($A35,'Control-UTE Noviembre 2022'!$I$8:$M$24,3,FALSE),0)</f>
        <v>0</v>
      </c>
      <c r="G35" s="205">
        <f>IFERROR(VLOOKUP($A35,'Control-UTE Noviembre 2022'!$I$8:$M$24,4,FALSE),0)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Noviembre 2022'!$I$8:$M$24,2,FALSE),0)</f>
        <v>0</v>
      </c>
      <c r="F36" s="205">
        <f>IFERROR(VLOOKUP($A36,'Control-UTE Noviembre 2022'!$I$8:$M$24,3,FALSE),0)</f>
        <v>0</v>
      </c>
      <c r="G36" s="205">
        <f>IFERROR(VLOOKUP($A36,'Control-UTE Noviembre 2022'!$I$8:$M$24,4,FALSE),0)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Noviembre 2022'!$I$8:$M$24,2,FALSE),0)</f>
        <v>0</v>
      </c>
      <c r="F37" s="205">
        <f>IFERROR(VLOOKUP($A37,'Control-UTE Noviembre 2022'!$I$8:$M$24,3,FALSE),0)</f>
        <v>0</v>
      </c>
      <c r="G37" s="205">
        <f>IFERROR(VLOOKUP($A37,'Control-UTE Noviembre 2022'!$I$8:$M$24,4,FALSE),0)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Noviembre 2022'!$I$8:$M$24,2,FALSE),0)</f>
        <v>0</v>
      </c>
      <c r="F38" s="205">
        <f>IFERROR(VLOOKUP($A38,'Control-UTE Noviembre 2022'!$I$8:$M$24,3,FALSE),0)</f>
        <v>0</v>
      </c>
      <c r="G38" s="205">
        <f>IFERROR(VLOOKUP($A38,'Control-UTE Noviembre 2022'!$I$8:$M$24,4,FALSE),0)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Noviembre 2022'!$I$8:$M$24,2,FALSE),0)</f>
        <v>0</v>
      </c>
      <c r="F39" s="205">
        <f>IFERROR(VLOOKUP($A39,'Control-UTE Noviembre 2022'!$I$8:$M$24,3,FALSE),0)</f>
        <v>0</v>
      </c>
      <c r="G39" s="205">
        <f>IFERROR(VLOOKUP($A39,'Control-UTE Noviembre 2022'!$I$8:$M$24,4,FALSE),0)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Noviembre 2022'!$I$8:$M$24,2,FALSE),0)</f>
        <v>0</v>
      </c>
      <c r="F40" s="205">
        <f>IFERROR(VLOOKUP($A40,'Control-UTE Noviembre 2022'!$I$8:$M$24,3,FALSE),0)</f>
        <v>0</v>
      </c>
      <c r="G40" s="205">
        <f>IFERROR(VLOOKUP($A40,'Control-UTE Noviembre 2022'!$I$8:$M$24,4,FALSE),0)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Noviembre 2022'!$I$8:$M$24,2,FALSE),0)</f>
        <v>0</v>
      </c>
      <c r="F41" s="205">
        <f>IFERROR(VLOOKUP($A41,'Control-UTE Noviembre 2022'!$I$8:$M$24,3,FALSE),0)</f>
        <v>400</v>
      </c>
      <c r="G41" s="205">
        <f>IFERROR(VLOOKUP($A41,'Control-UTE Noviembre 2022'!$I$8:$M$24,4,FALSE),0)</f>
        <v>0</v>
      </c>
      <c r="H41" s="205">
        <f t="shared" si="2"/>
        <v>400</v>
      </c>
      <c r="I41" s="347" t="s">
        <v>12</v>
      </c>
      <c r="J41" s="346">
        <f t="shared" si="3"/>
        <v>1639.9999999999998</v>
      </c>
      <c r="K41" s="333"/>
      <c r="N41" s="199"/>
      <c r="O41" s="71" t="s">
        <v>225</v>
      </c>
      <c r="P41" s="237">
        <f t="shared" si="4"/>
        <v>400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Noviembre 2022'!$I$8:$M$24,2,FALSE),0)</f>
        <v>0</v>
      </c>
      <c r="F42" s="205">
        <f>IFERROR(VLOOKUP($A42,'Control-UTE Noviembre 2022'!$I$8:$M$24,3,FALSE),0)</f>
        <v>0</v>
      </c>
      <c r="G42" s="205">
        <f>IFERROR(VLOOKUP($A42,'Control-UTE Noviembre 2022'!$I$8:$M$24,4,FALSE),0)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Noviembre 2022'!$I$8:$M$24,2,FALSE),0)</f>
        <v>0</v>
      </c>
      <c r="F43" s="205">
        <f>IFERROR(VLOOKUP($A43,'Control-UTE Noviembre 2022'!$I$8:$M$24,3,FALSE),0)</f>
        <v>0</v>
      </c>
      <c r="G43" s="205">
        <f>IFERROR(VLOOKUP($A43,'Control-UTE Noviembre 2022'!$I$8:$M$24,4,FALSE),0)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Noviembre 2022'!$I$8:$M$24,2,FALSE),0)</f>
        <v>0</v>
      </c>
      <c r="F44" s="205">
        <f>IFERROR(VLOOKUP($A44,'Control-UTE Noviembre 2022'!$I$8:$M$24,3,FALSE),0)</f>
        <v>250</v>
      </c>
      <c r="G44" s="205">
        <f>IFERROR(VLOOKUP($A44,'Control-UTE Noviembre 2022'!$I$8:$M$24,4,FALSE),0)</f>
        <v>0</v>
      </c>
      <c r="H44" s="205">
        <f t="shared" si="2"/>
        <v>250</v>
      </c>
      <c r="I44" s="347" t="s">
        <v>12</v>
      </c>
      <c r="J44" s="346">
        <f t="shared" si="3"/>
        <v>1412.5</v>
      </c>
      <c r="K44" s="333"/>
      <c r="O44" s="71" t="s">
        <v>444</v>
      </c>
      <c r="P44" s="237">
        <f>H44/200</f>
        <v>1.25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Noviembre 2022'!$I$8:$M$24,2,FALSE),0)</f>
        <v>0</v>
      </c>
      <c r="F45" s="205">
        <f>IFERROR(VLOOKUP($A45,'Control-UTE Noviembre 2022'!$I$8:$M$24,3,FALSE),0)</f>
        <v>0</v>
      </c>
      <c r="G45" s="205">
        <f>IFERROR(VLOOKUP($A45,'Control-UTE Noviembre 2022'!$I$8:$M$24,4,FALSE),0)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Noviembre 2022'!$I$8:$M$24,2,FALSE),0)</f>
        <v>0</v>
      </c>
      <c r="F46" s="205">
        <f>IFERROR(VLOOKUP($A46,'Control-UTE Noviembre 2022'!$I$8:$M$24,3,FALSE),0)</f>
        <v>0</v>
      </c>
      <c r="G46" s="205">
        <f>IFERROR(VLOOKUP($A46,'Control-UTE Noviembre 2022'!$I$8:$M$24,4,FALSE),0)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Noviembre 2022'!$I$8:$M$24,2,FALSE),0)</f>
        <v>60</v>
      </c>
      <c r="F47" s="205">
        <f>IFERROR(VLOOKUP($A47,'Control-UTE Noviembre 2022'!$I$8:$M$24,3,FALSE),0)</f>
        <v>0</v>
      </c>
      <c r="G47" s="205">
        <f>IFERROR(VLOOKUP($A47,'Control-UTE Noviembre 2022'!$I$8:$M$24,4,FALSE),0)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Noviembre 2022'!$I$8:$M$24,2,FALSE),0)</f>
        <v>0</v>
      </c>
      <c r="F48" s="205">
        <f>IFERROR(VLOOKUP($A48,'Control-UTE Noviembre 2022'!$I$8:$M$24,3,FALSE),0)</f>
        <v>0</v>
      </c>
      <c r="G48" s="205">
        <f>IFERROR(VLOOKUP($A48,'Control-UTE Noviembre 2022'!$I$8:$M$24,4,FALSE),0)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Noviembre 2022'!$I$8:$M$24,2,FALSE),0)</f>
        <v>0</v>
      </c>
      <c r="F49" s="205">
        <f>IFERROR(VLOOKUP($A49,'Control-UTE Noviembre 2022'!$I$8:$M$24,3,FALSE),0)</f>
        <v>0</v>
      </c>
      <c r="G49" s="205">
        <f>IFERROR(VLOOKUP($A49,'Control-UTE Noviembre 2022'!$I$8:$M$24,4,FALSE),0)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Noviembre 2022'!$I$8:$M$24,2,FALSE),0)</f>
        <v>0</v>
      </c>
      <c r="F50" s="205">
        <f>IFERROR(VLOOKUP($A50,'Control-UTE Noviembre 2022'!$I$8:$M$24,3,FALSE),0)</f>
        <v>720</v>
      </c>
      <c r="G50" s="205">
        <f>IFERROR(VLOOKUP($A50,'Control-UTE Noviembre 2022'!$I$8:$M$24,4,FALSE),0)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Noviembre 2022'!$I$8:$M$24,2,FALSE),0)</f>
        <v>0</v>
      </c>
      <c r="F51" s="205">
        <f>IFERROR(VLOOKUP($A51,'Control-UTE Noviembre 2022'!$I$8:$M$24,3,FALSE),0)</f>
        <v>450</v>
      </c>
      <c r="G51" s="205">
        <f>IFERROR(VLOOKUP($A51,'Control-UTE Noviembre 2022'!$I$8:$M$24,4,FALSE),0)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Noviembre 2022'!$I$8:$M$24,2,FALSE),0)</f>
        <v>0</v>
      </c>
      <c r="F52" s="205">
        <f>IFERROR(VLOOKUP($A52,'Control-UTE Noviembre 2022'!$I$8:$M$24,3,FALSE),0)</f>
        <v>360</v>
      </c>
      <c r="G52" s="205">
        <f>IFERROR(VLOOKUP($A52,'Control-UTE Noviembre 2022'!$I$8:$M$24,4,FALSE),0)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Noviembre 2022'!$I$8:$M$24,2,FALSE),0)</f>
        <v>0</v>
      </c>
      <c r="F53" s="205">
        <f>IFERROR(VLOOKUP($A53,'Control-UTE Noviembre 2022'!$I$8:$M$24,3,FALSE),0)</f>
        <v>0</v>
      </c>
      <c r="G53" s="205">
        <f>IFERROR(VLOOKUP($A53,'Control-UTE Noviembre 2022'!$I$8:$M$24,4,FALSE),0)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Noviembre 2022'!$I$8:$M$24,2,FALSE),0)</f>
        <v>0</v>
      </c>
      <c r="F54" s="205">
        <f>IFERROR(VLOOKUP($A54,'Control-UTE Noviembre 2022'!$I$8:$M$24,3,FALSE),0)</f>
        <v>0</v>
      </c>
      <c r="G54" s="205">
        <f>IFERROR(VLOOKUP($A54,'Control-UTE Noviembre 2022'!$I$8:$M$24,4,FALSE),0)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Noviembre 2022'!$I$8:$M$24,2,FALSE),0)</f>
        <v>150</v>
      </c>
      <c r="F55" s="205">
        <f>IFERROR(VLOOKUP($A55,'Control-UTE Noviembre 2022'!$I$8:$M$24,3,FALSE),0)</f>
        <v>0</v>
      </c>
      <c r="G55" s="205">
        <f>IFERROR(VLOOKUP($A55,'Control-UTE Noviembre 2022'!$I$8:$M$24,4,FALSE),0)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Noviembre 2022'!$I$8:$M$24,2,FALSE),0)</f>
        <v>0</v>
      </c>
      <c r="F56" s="205">
        <f>IFERROR(VLOOKUP($A56,'Control-UTE Noviembre 2022'!$I$8:$M$24,3,FALSE),0)</f>
        <v>6362</v>
      </c>
      <c r="G56" s="205">
        <f>IFERROR(VLOOKUP($A56,'Control-UTE Noviembre 2022'!$I$8:$M$24,4,FALSE),0)</f>
        <v>550</v>
      </c>
      <c r="H56" s="205">
        <f t="shared" si="2"/>
        <v>6912</v>
      </c>
      <c r="I56" s="347" t="s">
        <v>12</v>
      </c>
      <c r="J56" s="346">
        <f>D56*H56</f>
        <v>20390.400000000001</v>
      </c>
      <c r="K56" s="333"/>
      <c r="N56" s="199"/>
      <c r="O56" s="71" t="s">
        <v>399</v>
      </c>
      <c r="P56" s="237">
        <f>H56</f>
        <v>6912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7910</v>
      </c>
      <c r="F57" s="381">
        <f t="shared" ref="F57:G57" si="5">SUM(F8:F56)</f>
        <v>11609</v>
      </c>
      <c r="G57" s="381">
        <f t="shared" si="5"/>
        <v>700</v>
      </c>
      <c r="H57" s="381">
        <f>SUM(H8:H56)</f>
        <v>20219</v>
      </c>
      <c r="I57" s="408" t="s">
        <v>12</v>
      </c>
      <c r="J57" s="81">
        <f>SUM(J8:J56)</f>
        <v>80936.33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80936.33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0.32970978545728474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26685.5</v>
      </c>
      <c r="K60" s="333"/>
      <c r="L60" s="333"/>
      <c r="M60" s="333"/>
    </row>
    <row r="61" spans="1:17" ht="30" customHeight="1" x14ac:dyDescent="0.2">
      <c r="B61" s="202"/>
      <c r="C61" s="540" t="s">
        <v>324</v>
      </c>
      <c r="D61" s="540"/>
      <c r="E61" s="540"/>
      <c r="F61" s="540" t="e">
        <f>G61/G58</f>
        <v>#DIV/0!</v>
      </c>
      <c r="G61" s="540"/>
      <c r="H61" s="540"/>
      <c r="I61" s="392">
        <f>J61/$J$59</f>
        <v>0.63873454603142987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51696.83</v>
      </c>
      <c r="K61" s="377"/>
      <c r="L61" s="321"/>
      <c r="M61" s="321"/>
    </row>
    <row r="62" spans="1:17" ht="30" customHeight="1" x14ac:dyDescent="0.2">
      <c r="B62" s="202"/>
      <c r="C62" s="540" t="s">
        <v>343</v>
      </c>
      <c r="D62" s="540"/>
      <c r="E62" s="540"/>
      <c r="F62" s="540" t="e">
        <f>G62/G59</f>
        <v>#DIV/0!</v>
      </c>
      <c r="G62" s="540"/>
      <c r="H62" s="540"/>
      <c r="I62" s="392">
        <f>J62/$J$59</f>
        <v>3.1555668511285349E-2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2554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Noviembre 2022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1208757.1257911662</v>
      </c>
      <c r="H65" s="167">
        <v>0.99</v>
      </c>
      <c r="I65" s="205" t="s">
        <v>10</v>
      </c>
      <c r="J65" s="340">
        <f>(G65*H65)</f>
        <v>1196669.5545332546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1208757.1257911662</v>
      </c>
      <c r="H67" s="167">
        <v>0.01</v>
      </c>
      <c r="I67" s="205" t="s">
        <v>10</v>
      </c>
      <c r="J67" s="340">
        <f>(G67*H67)</f>
        <v>12087.571257911663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82878.33</v>
      </c>
      <c r="I69" s="533"/>
      <c r="J69" s="533"/>
      <c r="K69" s="378"/>
      <c r="O69" s="199"/>
      <c r="P69" s="225">
        <f>H69+P70</f>
        <v>90817.621466608645</v>
      </c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1208757.1257911662</v>
      </c>
      <c r="I70" s="533"/>
      <c r="J70" s="533"/>
      <c r="K70" s="378"/>
      <c r="O70" s="199"/>
      <c r="P70" s="199">
        <f>H70/152.25</f>
        <v>7939.2914666086454</v>
      </c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P67" xr:uid="{DE54F65D-5971-4E98-8212-2EE7FD7C33CF}">
    <filterColumn colId="7">
      <filters blank="1">
        <filter val="0,01"/>
        <filter val="0,99"/>
        <filter val="120"/>
        <filter val="150"/>
        <filter val="1570"/>
        <filter val="1790"/>
        <filter val="20.219,00"/>
        <filter val="2167"/>
        <filter val="250"/>
        <filter val="2720"/>
        <filter val="360"/>
        <filter val="370"/>
        <filter val="400"/>
        <filter val="510"/>
        <filter val="60"/>
        <filter val="600"/>
        <filter val="6912"/>
        <filter val="720"/>
        <filter val="92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06DB6-74DB-496F-9CE0-F5418789A661}">
  <sheetPr>
    <pageSetUpPr fitToPage="1"/>
  </sheetPr>
  <dimension ref="A1:P97"/>
  <sheetViews>
    <sheetView topLeftCell="B3" zoomScaleNormal="100" workbookViewId="0">
      <selection activeCell="H42" sqref="H42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39.5703125" style="201" customWidth="1"/>
    <col min="7" max="7" width="19" style="199" customWidth="1"/>
    <col min="9" max="10" width="25.28515625" style="199" bestFit="1" customWidth="1"/>
    <col min="11" max="11" width="12.7109375" style="199" bestFit="1" customWidth="1"/>
    <col min="12" max="12" width="18.425781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6" x14ac:dyDescent="0.2">
      <c r="B4" s="205" t="s">
        <v>521</v>
      </c>
      <c r="C4" s="207" t="s">
        <v>522</v>
      </c>
      <c r="D4" s="204" t="s">
        <v>484</v>
      </c>
      <c r="E4" s="401">
        <v>150</v>
      </c>
      <c r="F4" s="204" t="s">
        <v>523</v>
      </c>
      <c r="G4" s="204" t="s">
        <v>384</v>
      </c>
      <c r="I4" s="200"/>
    </row>
    <row r="5" spans="2:16" x14ac:dyDescent="0.2">
      <c r="B5" s="205">
        <v>80067637</v>
      </c>
      <c r="C5" s="207" t="s">
        <v>514</v>
      </c>
      <c r="D5" s="204" t="s">
        <v>29</v>
      </c>
      <c r="E5" s="401">
        <v>320</v>
      </c>
      <c r="F5" s="204" t="s">
        <v>516</v>
      </c>
      <c r="G5" s="204" t="s">
        <v>384</v>
      </c>
      <c r="I5" s="200"/>
    </row>
    <row r="6" spans="2:16" x14ac:dyDescent="0.2">
      <c r="B6" s="205">
        <v>80067637</v>
      </c>
      <c r="C6" s="207" t="s">
        <v>514</v>
      </c>
      <c r="D6" s="204" t="s">
        <v>28</v>
      </c>
      <c r="E6" s="401">
        <v>300</v>
      </c>
      <c r="F6" s="204" t="s">
        <v>516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80067637</v>
      </c>
      <c r="C7" s="207" t="s">
        <v>514</v>
      </c>
      <c r="D7" s="204" t="s">
        <v>33</v>
      </c>
      <c r="E7" s="401">
        <v>900</v>
      </c>
      <c r="F7" s="204" t="s">
        <v>516</v>
      </c>
      <c r="G7" s="204" t="s">
        <v>383</v>
      </c>
      <c r="I7" s="101" t="s">
        <v>23</v>
      </c>
      <c r="J7" s="76" t="s">
        <v>384</v>
      </c>
      <c r="K7" s="76" t="s">
        <v>383</v>
      </c>
      <c r="L7" s="76" t="s">
        <v>342</v>
      </c>
      <c r="M7" s="76" t="s">
        <v>24</v>
      </c>
      <c r="N7"/>
      <c r="O7"/>
    </row>
    <row r="8" spans="2:16" x14ac:dyDescent="0.2">
      <c r="B8" s="205">
        <v>80067637</v>
      </c>
      <c r="C8" s="207" t="s">
        <v>514</v>
      </c>
      <c r="D8" s="204" t="s">
        <v>35</v>
      </c>
      <c r="E8" s="401">
        <v>1450</v>
      </c>
      <c r="F8" s="204" t="s">
        <v>516</v>
      </c>
      <c r="G8" s="204" t="s">
        <v>383</v>
      </c>
      <c r="I8" s="76" t="s">
        <v>29</v>
      </c>
      <c r="J8" s="76">
        <v>600</v>
      </c>
      <c r="K8" s="76"/>
      <c r="L8" s="76"/>
      <c r="M8" s="76">
        <v>600</v>
      </c>
      <c r="N8"/>
      <c r="O8"/>
      <c r="P8" s="200"/>
    </row>
    <row r="9" spans="2:16" x14ac:dyDescent="0.2">
      <c r="B9" s="205">
        <v>80067637</v>
      </c>
      <c r="C9" s="207" t="s">
        <v>514</v>
      </c>
      <c r="D9" s="204" t="s">
        <v>149</v>
      </c>
      <c r="E9" s="401">
        <v>720</v>
      </c>
      <c r="F9" s="204" t="s">
        <v>516</v>
      </c>
      <c r="G9" s="204" t="s">
        <v>383</v>
      </c>
      <c r="I9" s="76" t="s">
        <v>28</v>
      </c>
      <c r="J9" s="76"/>
      <c r="K9" s="76">
        <v>400</v>
      </c>
      <c r="L9" s="76"/>
      <c r="M9" s="76">
        <v>400</v>
      </c>
      <c r="N9"/>
      <c r="O9"/>
      <c r="P9" s="200"/>
    </row>
    <row r="10" spans="2:16" x14ac:dyDescent="0.2">
      <c r="B10" s="205">
        <v>80067637</v>
      </c>
      <c r="C10" s="207" t="s">
        <v>514</v>
      </c>
      <c r="D10" s="204" t="s">
        <v>214</v>
      </c>
      <c r="E10" s="401">
        <v>450</v>
      </c>
      <c r="F10" s="204" t="s">
        <v>516</v>
      </c>
      <c r="G10" s="204" t="s">
        <v>383</v>
      </c>
      <c r="I10" s="76" t="s">
        <v>31</v>
      </c>
      <c r="J10" s="76">
        <v>920</v>
      </c>
      <c r="K10" s="76"/>
      <c r="L10" s="76"/>
      <c r="M10" s="76">
        <v>920</v>
      </c>
      <c r="N10"/>
      <c r="O10"/>
      <c r="P10" s="200"/>
    </row>
    <row r="11" spans="2:16" x14ac:dyDescent="0.2">
      <c r="B11" s="205">
        <v>80067637</v>
      </c>
      <c r="C11" s="207" t="s">
        <v>514</v>
      </c>
      <c r="D11" s="204" t="s">
        <v>166</v>
      </c>
      <c r="E11" s="401">
        <v>200</v>
      </c>
      <c r="F11" s="204" t="s">
        <v>516</v>
      </c>
      <c r="G11" s="204" t="s">
        <v>383</v>
      </c>
      <c r="I11" s="76" t="s">
        <v>32</v>
      </c>
      <c r="J11" s="76">
        <v>1570</v>
      </c>
      <c r="K11" s="76"/>
      <c r="L11" s="76"/>
      <c r="M11" s="76">
        <v>1570</v>
      </c>
      <c r="N11"/>
      <c r="O11"/>
      <c r="P11" s="200"/>
    </row>
    <row r="12" spans="2:16" x14ac:dyDescent="0.2">
      <c r="B12" s="205">
        <v>80067637</v>
      </c>
      <c r="C12" s="207" t="s">
        <v>514</v>
      </c>
      <c r="D12" s="204" t="s">
        <v>37</v>
      </c>
      <c r="E12" s="401">
        <v>105</v>
      </c>
      <c r="F12" s="411" t="s">
        <v>516</v>
      </c>
      <c r="G12" s="204" t="s">
        <v>384</v>
      </c>
      <c r="I12" s="76" t="s">
        <v>33</v>
      </c>
      <c r="J12" s="76">
        <v>1820</v>
      </c>
      <c r="K12" s="76">
        <v>900</v>
      </c>
      <c r="L12" s="76"/>
      <c r="M12" s="76">
        <v>2720</v>
      </c>
      <c r="N12"/>
      <c r="O12"/>
      <c r="P12" s="200"/>
    </row>
    <row r="13" spans="2:16" x14ac:dyDescent="0.2">
      <c r="B13" s="205">
        <v>80067637</v>
      </c>
      <c r="C13" s="207" t="s">
        <v>514</v>
      </c>
      <c r="D13" s="204" t="s">
        <v>389</v>
      </c>
      <c r="E13" s="401">
        <v>2180</v>
      </c>
      <c r="F13" s="204" t="s">
        <v>516</v>
      </c>
      <c r="G13" s="204" t="s">
        <v>383</v>
      </c>
      <c r="I13" s="76" t="s">
        <v>35</v>
      </c>
      <c r="J13" s="76"/>
      <c r="K13" s="76">
        <v>2167</v>
      </c>
      <c r="L13" s="76"/>
      <c r="M13" s="76">
        <v>2167</v>
      </c>
      <c r="N13"/>
      <c r="O13"/>
      <c r="P13" s="200"/>
    </row>
    <row r="14" spans="2:16" x14ac:dyDescent="0.2">
      <c r="B14" s="205">
        <v>80067637</v>
      </c>
      <c r="C14" s="207" t="s">
        <v>514</v>
      </c>
      <c r="D14" s="204" t="s">
        <v>389</v>
      </c>
      <c r="E14" s="401">
        <v>300</v>
      </c>
      <c r="F14" s="204" t="s">
        <v>516</v>
      </c>
      <c r="G14" s="204" t="s">
        <v>342</v>
      </c>
      <c r="I14" s="76" t="s">
        <v>149</v>
      </c>
      <c r="J14" s="76"/>
      <c r="K14" s="76">
        <v>720</v>
      </c>
      <c r="L14" s="76"/>
      <c r="M14" s="76">
        <v>720</v>
      </c>
      <c r="N14"/>
      <c r="O14"/>
      <c r="P14" s="200"/>
    </row>
    <row r="15" spans="2:16" x14ac:dyDescent="0.2">
      <c r="B15" s="205">
        <v>80067637</v>
      </c>
      <c r="C15" s="207" t="s">
        <v>514</v>
      </c>
      <c r="D15" s="204" t="s">
        <v>42</v>
      </c>
      <c r="E15" s="401">
        <v>390</v>
      </c>
      <c r="F15" s="204" t="s">
        <v>516</v>
      </c>
      <c r="G15" s="204" t="s">
        <v>384</v>
      </c>
      <c r="I15" s="76" t="s">
        <v>214</v>
      </c>
      <c r="J15" s="76"/>
      <c r="K15" s="76">
        <v>450</v>
      </c>
      <c r="L15" s="76">
        <v>150</v>
      </c>
      <c r="M15" s="76">
        <v>600</v>
      </c>
      <c r="N15"/>
      <c r="O15"/>
      <c r="P15" s="200"/>
    </row>
    <row r="16" spans="2:16" x14ac:dyDescent="0.2">
      <c r="B16" s="205">
        <v>80067637</v>
      </c>
      <c r="C16" s="207" t="s">
        <v>514</v>
      </c>
      <c r="D16" s="204" t="s">
        <v>210</v>
      </c>
      <c r="E16" s="401">
        <v>250</v>
      </c>
      <c r="F16" s="204" t="s">
        <v>516</v>
      </c>
      <c r="G16" s="204" t="s">
        <v>383</v>
      </c>
      <c r="I16" s="76" t="s">
        <v>166</v>
      </c>
      <c r="J16" s="76"/>
      <c r="K16" s="76">
        <v>360</v>
      </c>
      <c r="L16" s="76"/>
      <c r="M16" s="76">
        <v>360</v>
      </c>
      <c r="N16"/>
      <c r="O16"/>
      <c r="P16" s="200"/>
    </row>
    <row r="17" spans="1:15" x14ac:dyDescent="0.2">
      <c r="B17" s="205">
        <v>80067870</v>
      </c>
      <c r="C17" s="207" t="s">
        <v>515</v>
      </c>
      <c r="D17" s="204" t="s">
        <v>31</v>
      </c>
      <c r="E17" s="401">
        <v>500</v>
      </c>
      <c r="F17" s="204" t="s">
        <v>517</v>
      </c>
      <c r="G17" s="204" t="s">
        <v>384</v>
      </c>
      <c r="I17" s="76" t="s">
        <v>37</v>
      </c>
      <c r="J17" s="76">
        <v>1790</v>
      </c>
      <c r="K17" s="76"/>
      <c r="L17" s="76"/>
      <c r="M17" s="76">
        <v>1790</v>
      </c>
      <c r="N17"/>
      <c r="O17"/>
    </row>
    <row r="18" spans="1:15" x14ac:dyDescent="0.2">
      <c r="B18" s="205">
        <v>80067870</v>
      </c>
      <c r="C18" s="207" t="s">
        <v>515</v>
      </c>
      <c r="D18" s="204" t="s">
        <v>32</v>
      </c>
      <c r="E18" s="401">
        <v>295</v>
      </c>
      <c r="F18" s="204" t="s">
        <v>517</v>
      </c>
      <c r="G18" s="204" t="s">
        <v>384</v>
      </c>
      <c r="I18" s="76" t="s">
        <v>38</v>
      </c>
      <c r="J18" s="76">
        <v>120</v>
      </c>
      <c r="K18" s="76"/>
      <c r="L18" s="76"/>
      <c r="M18" s="76">
        <v>120</v>
      </c>
      <c r="N18"/>
      <c r="O18"/>
    </row>
    <row r="19" spans="1:15" x14ac:dyDescent="0.2">
      <c r="B19" s="205">
        <v>80067870</v>
      </c>
      <c r="C19" s="207" t="s">
        <v>515</v>
      </c>
      <c r="D19" s="204" t="s">
        <v>33</v>
      </c>
      <c r="E19" s="401">
        <v>1590</v>
      </c>
      <c r="F19" s="204" t="s">
        <v>517</v>
      </c>
      <c r="G19" s="204" t="s">
        <v>384</v>
      </c>
      <c r="I19" s="76" t="s">
        <v>39</v>
      </c>
      <c r="J19" s="76">
        <v>370</v>
      </c>
      <c r="K19" s="76"/>
      <c r="L19" s="76"/>
      <c r="M19" s="76">
        <v>370</v>
      </c>
      <c r="N19"/>
      <c r="O19"/>
    </row>
    <row r="20" spans="1:15" x14ac:dyDescent="0.2">
      <c r="B20" s="205">
        <v>80067870</v>
      </c>
      <c r="C20" s="207" t="s">
        <v>515</v>
      </c>
      <c r="D20" s="204" t="s">
        <v>35</v>
      </c>
      <c r="E20" s="401">
        <v>717</v>
      </c>
      <c r="F20" s="204" t="s">
        <v>517</v>
      </c>
      <c r="G20" s="204" t="s">
        <v>383</v>
      </c>
      <c r="I20" s="76" t="s">
        <v>389</v>
      </c>
      <c r="J20" s="76"/>
      <c r="K20" s="76">
        <v>6362</v>
      </c>
      <c r="L20" s="76">
        <v>550</v>
      </c>
      <c r="M20" s="76">
        <v>6912</v>
      </c>
      <c r="N20"/>
      <c r="O20"/>
    </row>
    <row r="21" spans="1:15" x14ac:dyDescent="0.2">
      <c r="B21" s="205">
        <v>80067870</v>
      </c>
      <c r="C21" s="207" t="s">
        <v>515</v>
      </c>
      <c r="D21" s="204" t="s">
        <v>37</v>
      </c>
      <c r="E21" s="401">
        <v>525</v>
      </c>
      <c r="F21" s="204" t="s">
        <v>517</v>
      </c>
      <c r="G21" s="204" t="s">
        <v>384</v>
      </c>
      <c r="I21" s="76" t="s">
        <v>42</v>
      </c>
      <c r="J21" s="76">
        <v>510</v>
      </c>
      <c r="K21" s="76"/>
      <c r="L21" s="76"/>
      <c r="M21" s="76">
        <v>510</v>
      </c>
      <c r="N21"/>
      <c r="O21"/>
    </row>
    <row r="22" spans="1:15" x14ac:dyDescent="0.2">
      <c r="B22" s="205">
        <v>80067870</v>
      </c>
      <c r="C22" s="207" t="s">
        <v>515</v>
      </c>
      <c r="D22" s="204" t="s">
        <v>389</v>
      </c>
      <c r="E22" s="401">
        <v>2000</v>
      </c>
      <c r="F22" s="204" t="s">
        <v>517</v>
      </c>
      <c r="G22" s="204" t="s">
        <v>383</v>
      </c>
      <c r="I22" s="76" t="s">
        <v>210</v>
      </c>
      <c r="J22" s="76"/>
      <c r="K22" s="76">
        <v>250</v>
      </c>
      <c r="L22" s="76"/>
      <c r="M22" s="76">
        <v>250</v>
      </c>
      <c r="N22"/>
      <c r="O22"/>
    </row>
    <row r="23" spans="1:15" x14ac:dyDescent="0.2">
      <c r="B23" s="205">
        <v>80067870</v>
      </c>
      <c r="C23" s="207" t="s">
        <v>515</v>
      </c>
      <c r="D23" s="204" t="s">
        <v>382</v>
      </c>
      <c r="E23" s="341">
        <v>30</v>
      </c>
      <c r="F23" s="204" t="s">
        <v>517</v>
      </c>
      <c r="G23" s="204" t="s">
        <v>384</v>
      </c>
      <c r="H23" s="58"/>
      <c r="I23" s="76" t="s">
        <v>382</v>
      </c>
      <c r="J23" s="76">
        <v>60</v>
      </c>
      <c r="K23" s="76"/>
      <c r="L23" s="76"/>
      <c r="M23" s="76">
        <v>60</v>
      </c>
      <c r="N23"/>
      <c r="O23"/>
    </row>
    <row r="24" spans="1:15" x14ac:dyDescent="0.2">
      <c r="B24" s="205">
        <v>80068628</v>
      </c>
      <c r="C24" s="207" t="s">
        <v>524</v>
      </c>
      <c r="D24" s="204" t="s">
        <v>29</v>
      </c>
      <c r="E24" s="341">
        <v>280</v>
      </c>
      <c r="F24" s="204" t="s">
        <v>518</v>
      </c>
      <c r="G24" s="204" t="s">
        <v>384</v>
      </c>
      <c r="H24" s="58"/>
      <c r="I24" s="76" t="s">
        <v>484</v>
      </c>
      <c r="J24" s="76">
        <v>150</v>
      </c>
      <c r="K24" s="76"/>
      <c r="L24" s="76"/>
      <c r="M24" s="76">
        <v>150</v>
      </c>
      <c r="N24"/>
      <c r="O24"/>
    </row>
    <row r="25" spans="1:15" x14ac:dyDescent="0.2">
      <c r="B25" s="205">
        <v>80068628</v>
      </c>
      <c r="C25" s="207" t="s">
        <v>524</v>
      </c>
      <c r="D25" s="204" t="s">
        <v>28</v>
      </c>
      <c r="E25" s="341">
        <v>100</v>
      </c>
      <c r="F25" s="204" t="s">
        <v>518</v>
      </c>
      <c r="G25" s="204" t="s">
        <v>383</v>
      </c>
      <c r="H25" s="58"/>
      <c r="I25" s="76" t="s">
        <v>24</v>
      </c>
      <c r="J25" s="76">
        <v>7910</v>
      </c>
      <c r="K25" s="76">
        <v>11609</v>
      </c>
      <c r="L25" s="76">
        <v>700</v>
      </c>
      <c r="M25" s="76">
        <v>20219</v>
      </c>
      <c r="N25"/>
    </row>
    <row r="26" spans="1:15" x14ac:dyDescent="0.2">
      <c r="B26" s="205">
        <v>80068628</v>
      </c>
      <c r="C26" s="207" t="s">
        <v>524</v>
      </c>
      <c r="D26" s="204" t="s">
        <v>32</v>
      </c>
      <c r="E26" s="358">
        <v>980</v>
      </c>
      <c r="F26" s="204" t="s">
        <v>518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80068628</v>
      </c>
      <c r="C27" s="207" t="s">
        <v>524</v>
      </c>
      <c r="D27" s="204" t="s">
        <v>214</v>
      </c>
      <c r="E27" s="401">
        <v>150</v>
      </c>
      <c r="F27" s="204" t="s">
        <v>518</v>
      </c>
      <c r="G27" s="204" t="s">
        <v>342</v>
      </c>
      <c r="H27" s="58"/>
      <c r="J27" s="404"/>
      <c r="K27" s="404"/>
      <c r="L27" s="404"/>
    </row>
    <row r="28" spans="1:15" x14ac:dyDescent="0.2">
      <c r="B28" s="205">
        <v>80068628</v>
      </c>
      <c r="C28" s="207" t="s">
        <v>524</v>
      </c>
      <c r="D28" s="204" t="s">
        <v>166</v>
      </c>
      <c r="E28" s="401">
        <v>160</v>
      </c>
      <c r="F28" s="204" t="s">
        <v>518</v>
      </c>
      <c r="G28" s="204" t="s">
        <v>383</v>
      </c>
      <c r="H28" s="58"/>
      <c r="J28" s="309"/>
    </row>
    <row r="29" spans="1:15" x14ac:dyDescent="0.2">
      <c r="B29" s="205">
        <v>80068628</v>
      </c>
      <c r="C29" s="207" t="s">
        <v>524</v>
      </c>
      <c r="D29" s="204" t="s">
        <v>37</v>
      </c>
      <c r="E29" s="401">
        <v>1160</v>
      </c>
      <c r="F29" s="204" t="s">
        <v>518</v>
      </c>
      <c r="G29" s="204" t="s">
        <v>384</v>
      </c>
      <c r="H29" s="58"/>
    </row>
    <row r="30" spans="1:15" x14ac:dyDescent="0.2">
      <c r="B30" s="205">
        <v>80068628</v>
      </c>
      <c r="C30" s="207" t="s">
        <v>524</v>
      </c>
      <c r="D30" s="204" t="s">
        <v>38</v>
      </c>
      <c r="E30" s="401">
        <v>120</v>
      </c>
      <c r="F30" s="204" t="s">
        <v>518</v>
      </c>
      <c r="G30" s="204" t="s">
        <v>384</v>
      </c>
      <c r="H30" s="58"/>
    </row>
    <row r="31" spans="1:15" x14ac:dyDescent="0.2">
      <c r="B31" s="205">
        <v>80068628</v>
      </c>
      <c r="C31" s="207" t="s">
        <v>524</v>
      </c>
      <c r="D31" s="204" t="s">
        <v>39</v>
      </c>
      <c r="E31" s="401">
        <v>370</v>
      </c>
      <c r="F31" s="204" t="s">
        <v>518</v>
      </c>
      <c r="G31" s="204" t="s">
        <v>384</v>
      </c>
      <c r="H31" s="58"/>
      <c r="I31" s="201"/>
      <c r="J31" s="423"/>
      <c r="L31" s="200"/>
      <c r="M31" s="200"/>
      <c r="N31" s="200"/>
    </row>
    <row r="32" spans="1:15" s="200" customFormat="1" x14ac:dyDescent="0.2">
      <c r="A32" s="199"/>
      <c r="B32" s="205">
        <v>80068628</v>
      </c>
      <c r="C32" s="207" t="s">
        <v>524</v>
      </c>
      <c r="D32" s="205" t="s">
        <v>389</v>
      </c>
      <c r="E32" s="205">
        <v>2182</v>
      </c>
      <c r="F32" s="205" t="s">
        <v>518</v>
      </c>
      <c r="G32" s="204" t="s">
        <v>383</v>
      </c>
      <c r="H32" s="202"/>
      <c r="I32" s="201"/>
      <c r="J32" s="348"/>
    </row>
    <row r="33" spans="1:14" x14ac:dyDescent="0.2">
      <c r="B33" s="205">
        <v>80068628</v>
      </c>
      <c r="C33" s="207" t="s">
        <v>524</v>
      </c>
      <c r="D33" s="205" t="s">
        <v>389</v>
      </c>
      <c r="E33" s="205">
        <v>250</v>
      </c>
      <c r="F33" s="205" t="s">
        <v>518</v>
      </c>
      <c r="G33" s="204" t="s">
        <v>342</v>
      </c>
      <c r="H33" s="58"/>
      <c r="I33" s="201"/>
      <c r="J33" s="201"/>
      <c r="K33" s="200"/>
      <c r="L33" s="348"/>
      <c r="M33" s="200"/>
      <c r="N33" s="200"/>
    </row>
    <row r="34" spans="1:14" s="200" customFormat="1" x14ac:dyDescent="0.2">
      <c r="A34" s="199"/>
      <c r="B34" s="205">
        <v>80068628</v>
      </c>
      <c r="C34" s="207" t="s">
        <v>524</v>
      </c>
      <c r="D34" s="205" t="s">
        <v>42</v>
      </c>
      <c r="E34" s="205">
        <v>120</v>
      </c>
      <c r="F34" s="205" t="s">
        <v>518</v>
      </c>
      <c r="G34" s="204" t="s">
        <v>384</v>
      </c>
      <c r="I34" s="201"/>
      <c r="L34" s="348"/>
    </row>
    <row r="35" spans="1:14" s="200" customFormat="1" x14ac:dyDescent="0.2">
      <c r="A35" s="199"/>
      <c r="B35" s="205">
        <v>80068302</v>
      </c>
      <c r="C35" s="205" t="s">
        <v>519</v>
      </c>
      <c r="D35" s="205" t="s">
        <v>31</v>
      </c>
      <c r="E35" s="205">
        <v>420</v>
      </c>
      <c r="F35" s="205" t="s">
        <v>520</v>
      </c>
      <c r="G35" s="204" t="s">
        <v>384</v>
      </c>
      <c r="I35" s="201"/>
      <c r="L35" s="348"/>
      <c r="N35" s="348"/>
    </row>
    <row r="36" spans="1:14" s="200" customFormat="1" x14ac:dyDescent="0.2">
      <c r="A36" s="199"/>
      <c r="B36" s="205">
        <v>80068302</v>
      </c>
      <c r="C36" s="205" t="s">
        <v>519</v>
      </c>
      <c r="D36" s="205" t="s">
        <v>32</v>
      </c>
      <c r="E36" s="205">
        <v>295</v>
      </c>
      <c r="F36" s="205" t="s">
        <v>520</v>
      </c>
      <c r="G36" s="204" t="s">
        <v>384</v>
      </c>
      <c r="I36" s="201"/>
      <c r="J36" s="348"/>
      <c r="L36" s="348"/>
      <c r="N36" s="348"/>
    </row>
    <row r="37" spans="1:14" s="200" customFormat="1" x14ac:dyDescent="0.2">
      <c r="A37" s="199"/>
      <c r="B37" s="205">
        <v>80068302</v>
      </c>
      <c r="C37" s="205" t="s">
        <v>519</v>
      </c>
      <c r="D37" s="204" t="s">
        <v>33</v>
      </c>
      <c r="E37" s="401">
        <v>230</v>
      </c>
      <c r="F37" s="205" t="s">
        <v>520</v>
      </c>
      <c r="G37" s="204" t="s">
        <v>384</v>
      </c>
      <c r="I37" s="201"/>
      <c r="N37" s="348"/>
    </row>
    <row r="38" spans="1:14" s="200" customFormat="1" x14ac:dyDescent="0.2">
      <c r="A38" s="199"/>
      <c r="B38" s="205">
        <v>80068302</v>
      </c>
      <c r="C38" s="207" t="s">
        <v>519</v>
      </c>
      <c r="D38" s="204" t="s">
        <v>382</v>
      </c>
      <c r="E38" s="401">
        <v>30</v>
      </c>
      <c r="F38" s="411" t="s">
        <v>520</v>
      </c>
      <c r="G38" s="204" t="s">
        <v>384</v>
      </c>
      <c r="I38" s="201"/>
    </row>
    <row r="39" spans="1:14" s="200" customFormat="1" x14ac:dyDescent="0.2">
      <c r="A39" s="199"/>
      <c r="B39" s="205"/>
      <c r="C39" s="207"/>
      <c r="D39" s="205"/>
      <c r="E39" s="205"/>
      <c r="F39" s="341"/>
      <c r="G39" s="204"/>
      <c r="I39" s="201"/>
    </row>
    <row r="40" spans="1:14" s="200" customFormat="1" x14ac:dyDescent="0.2">
      <c r="A40" s="199"/>
      <c r="B40" s="205"/>
      <c r="C40" s="207"/>
      <c r="D40" s="205"/>
      <c r="E40" s="205"/>
      <c r="F40" s="341"/>
      <c r="G40" s="204"/>
      <c r="I40" s="201"/>
      <c r="L40" s="348"/>
    </row>
    <row r="41" spans="1:14" s="200" customFormat="1" x14ac:dyDescent="0.2">
      <c r="A41" s="199"/>
      <c r="B41" s="205"/>
      <c r="C41" s="207"/>
      <c r="D41" s="205"/>
      <c r="E41" s="205"/>
      <c r="F41" s="356"/>
      <c r="G41" s="204"/>
      <c r="I41" s="20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 s="201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 s="201"/>
      <c r="L43" s="348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 s="201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 s="201"/>
    </row>
    <row r="46" spans="1:14" s="200" customFormat="1" x14ac:dyDescent="0.2">
      <c r="A46" s="199"/>
      <c r="C46" s="203"/>
      <c r="G46" s="199"/>
      <c r="I46" s="201"/>
    </row>
    <row r="47" spans="1:14" s="200" customFormat="1" x14ac:dyDescent="0.2">
      <c r="A47" s="199"/>
      <c r="C47" s="203"/>
      <c r="G47" s="199"/>
      <c r="I47" s="201"/>
    </row>
    <row r="48" spans="1:14" s="200" customFormat="1" x14ac:dyDescent="0.2">
      <c r="A48" s="199"/>
      <c r="C48" s="203"/>
      <c r="G48" s="199"/>
      <c r="I48" s="199"/>
    </row>
    <row r="49" spans="1:9" s="200" customFormat="1" x14ac:dyDescent="0.2">
      <c r="A49" s="199"/>
      <c r="B49" t="s">
        <v>33</v>
      </c>
      <c r="C49" s="200" t="s">
        <v>384</v>
      </c>
      <c r="G49" s="199"/>
      <c r="I49" s="199"/>
    </row>
    <row r="50" spans="1:9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9" s="200" customFormat="1" x14ac:dyDescent="0.2">
      <c r="A51" s="199"/>
      <c r="B51" t="s">
        <v>413</v>
      </c>
      <c r="C51" s="200" t="s">
        <v>342</v>
      </c>
      <c r="F51" s="201"/>
      <c r="G51" s="199"/>
      <c r="I51" s="199"/>
    </row>
    <row r="52" spans="1:9" s="200" customFormat="1" x14ac:dyDescent="0.2">
      <c r="A52" s="199"/>
      <c r="B52" t="s">
        <v>414</v>
      </c>
      <c r="F52" s="201"/>
      <c r="G52" s="199"/>
      <c r="I52" s="199"/>
    </row>
    <row r="53" spans="1:9" s="200" customFormat="1" x14ac:dyDescent="0.2">
      <c r="A53" s="199"/>
      <c r="B53" t="s">
        <v>415</v>
      </c>
      <c r="F53" s="201"/>
      <c r="G53" s="199"/>
      <c r="I53" s="199"/>
    </row>
    <row r="54" spans="1:9" s="200" customFormat="1" x14ac:dyDescent="0.2">
      <c r="A54" s="199"/>
      <c r="B54" t="s">
        <v>416</v>
      </c>
      <c r="F54" s="201"/>
      <c r="G54" s="199"/>
      <c r="I54" s="199"/>
    </row>
    <row r="55" spans="1:9" s="200" customFormat="1" x14ac:dyDescent="0.2">
      <c r="A55" s="199"/>
      <c r="B55" t="s">
        <v>417</v>
      </c>
      <c r="F55" s="201"/>
      <c r="G55" s="199"/>
      <c r="I55" s="199"/>
    </row>
    <row r="56" spans="1:9" s="200" customFormat="1" x14ac:dyDescent="0.2">
      <c r="A56" s="199"/>
      <c r="B56" t="s">
        <v>418</v>
      </c>
      <c r="F56" s="201"/>
      <c r="G56" s="199"/>
      <c r="I56" s="199"/>
    </row>
    <row r="57" spans="1:9" s="200" customFormat="1" x14ac:dyDescent="0.2">
      <c r="A57" s="199"/>
      <c r="B57" t="s">
        <v>419</v>
      </c>
      <c r="F57" s="201"/>
      <c r="G57" s="199"/>
      <c r="I57" s="199"/>
    </row>
    <row r="58" spans="1:9" s="200" customFormat="1" x14ac:dyDescent="0.2">
      <c r="A58" s="199"/>
      <c r="B58" t="s">
        <v>420</v>
      </c>
      <c r="F58" s="201"/>
      <c r="G58" s="199"/>
      <c r="I58" s="199"/>
    </row>
    <row r="59" spans="1:9" s="200" customFormat="1" x14ac:dyDescent="0.2">
      <c r="A59" s="199"/>
      <c r="B59" t="s">
        <v>31</v>
      </c>
      <c r="F59" s="201"/>
      <c r="G59" s="199"/>
      <c r="I59" s="199"/>
    </row>
    <row r="60" spans="1:9" s="200" customFormat="1" x14ac:dyDescent="0.2">
      <c r="A60" s="199"/>
      <c r="B60" t="s">
        <v>35</v>
      </c>
      <c r="F60" s="201"/>
      <c r="G60" s="199"/>
      <c r="I60" s="199"/>
    </row>
    <row r="61" spans="1:9" s="200" customFormat="1" x14ac:dyDescent="0.2">
      <c r="A61" s="199"/>
      <c r="B61" t="s">
        <v>34</v>
      </c>
      <c r="F61" s="201"/>
      <c r="G61" s="199"/>
      <c r="I61" s="199"/>
    </row>
    <row r="62" spans="1:9" s="200" customFormat="1" x14ac:dyDescent="0.2">
      <c r="A62" s="199"/>
      <c r="B62" t="s">
        <v>421</v>
      </c>
      <c r="F62" s="201"/>
      <c r="G62" s="199"/>
      <c r="I62" s="199"/>
    </row>
    <row r="63" spans="1:9" s="200" customFormat="1" x14ac:dyDescent="0.2">
      <c r="A63" s="199"/>
      <c r="B63" t="s">
        <v>422</v>
      </c>
      <c r="F63" s="201"/>
      <c r="G63" s="199"/>
      <c r="I63" s="199"/>
    </row>
    <row r="64" spans="1:9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2" x14ac:dyDescent="0.2">
      <c r="B97" s="200" t="s">
        <v>389</v>
      </c>
    </row>
  </sheetData>
  <autoFilter ref="B3:G38" xr:uid="{D4BE9391-0654-43AE-B2F6-4F3E73B77E28}"/>
  <dataValidations count="7">
    <dataValidation type="list" allowBlank="1" showInputMessage="1" showErrorMessage="1" sqref="G4:G38" xr:uid="{CD94AE02-02CF-4DE4-B9C0-3CDD6E955E8D}">
      <formula1>$C$49:$C$51</formula1>
    </dataValidation>
    <dataValidation type="list" allowBlank="1" showInputMessage="1" showErrorMessage="1" sqref="D4:D31 D37:D38" xr:uid="{F4C158D3-BC79-485A-B704-E54E1F27A4BE}">
      <formula1>$B$49:$B$100</formula1>
    </dataValidation>
    <dataValidation type="list" allowBlank="1" showInputMessage="1" showErrorMessage="1" sqref="D42:D45 D39:D40" xr:uid="{EE2CB94A-18A9-4EF0-8A70-9BD07ED3694F}">
      <formula1>$B$47:$B$74</formula1>
    </dataValidation>
    <dataValidation type="list" allowBlank="1" showInputMessage="1" showErrorMessage="1" sqref="D46:D49" xr:uid="{6B3AA128-F380-42A6-A286-FBEBB85D3BBD}">
      <formula1>$B$49:$B$76</formula1>
    </dataValidation>
    <dataValidation type="list" allowBlank="1" showInputMessage="1" showErrorMessage="1" sqref="D50" xr:uid="{EF82B1AD-6EBB-46A5-AE67-17A4BC6BD520}">
      <formula1>$B$49:$B$69</formula1>
    </dataValidation>
    <dataValidation type="list" allowBlank="1" showInputMessage="1" showErrorMessage="1" sqref="D41" xr:uid="{35C6D502-85D7-459A-9D64-9E1C3283F689}">
      <formula1>$B$47:$B$80</formula1>
    </dataValidation>
    <dataValidation type="list" allowBlank="1" showInputMessage="1" showErrorMessage="1" sqref="G39:G45" xr:uid="{BF792050-0D4A-41F7-B3C2-0153820962CF}">
      <formula1>$C$49:$C$52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9ABCE-109D-44C5-9E66-7302B88DE93C}">
  <sheetPr filterMode="1">
    <tabColor rgb="FFFFC000"/>
    <pageSetUpPr fitToPage="1"/>
  </sheetPr>
  <dimension ref="A1:Q153"/>
  <sheetViews>
    <sheetView showGridLines="0" topLeftCell="A61" zoomScale="66" zoomScaleNormal="66" workbookViewId="0">
      <selection activeCell="H70" sqref="H70:J70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541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Diciembre 2022'!$I$8:$M$24,2,FALSE),0)</f>
        <v>1920</v>
      </c>
      <c r="F8" s="205">
        <f>IFERROR(VLOOKUP($A8,'Control-UTE Diciembre 2022'!$I$8:$M$24,3,FALSE),0)</f>
        <v>900</v>
      </c>
      <c r="G8" s="205">
        <f>IFERROR(VLOOKUP($A8,'Control-UTE Diciembre 2022'!$I$8:$M$24,4,FALSE),0)</f>
        <v>0</v>
      </c>
      <c r="H8" s="205">
        <f>E8+F8+G8</f>
        <v>2820</v>
      </c>
      <c r="I8" s="205" t="s">
        <v>12</v>
      </c>
      <c r="J8" s="346">
        <f>ROUND(D8*H8,2)</f>
        <v>8516.4</v>
      </c>
      <c r="K8" s="346" t="e">
        <f t="shared" ref="K8:N8" si="1">ROUND(E8*I8,2)</f>
        <v>#VALUE!</v>
      </c>
      <c r="L8" s="346">
        <f t="shared" si="1"/>
        <v>7664760</v>
      </c>
      <c r="M8" s="346" t="e">
        <f t="shared" si="1"/>
        <v>#VALUE!</v>
      </c>
      <c r="N8" s="346">
        <f t="shared" si="1"/>
        <v>21614623200</v>
      </c>
      <c r="O8" s="71" t="s">
        <v>228</v>
      </c>
      <c r="P8" s="237">
        <f>H8</f>
        <v>2820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Diciembre 2022'!$I$8:$M$24,2,FALSE),0)</f>
        <v>1530</v>
      </c>
      <c r="F9" s="205">
        <f>IFERROR(VLOOKUP($A9,'Control-UTE Diciembre 2022'!$I$8:$M$24,3,FALSE),0)</f>
        <v>0</v>
      </c>
      <c r="G9" s="205">
        <f>IFERROR(VLOOKUP($A9,'Control-UTE Diciembre 2022'!$I$8:$M$24,4,FALSE),0)</f>
        <v>0</v>
      </c>
      <c r="H9" s="205">
        <f t="shared" ref="H9:H56" si="2">E9+F9+G9</f>
        <v>1530</v>
      </c>
      <c r="I9" s="205" t="s">
        <v>12</v>
      </c>
      <c r="J9" s="346">
        <f t="shared" ref="J9:J55" si="3">D9*H9</f>
        <v>6181.2</v>
      </c>
      <c r="K9" s="333"/>
      <c r="O9" s="71" t="s">
        <v>486</v>
      </c>
      <c r="P9" s="237">
        <f t="shared" ref="P9:P55" si="4">H9</f>
        <v>1530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Diciembre 2022'!$I$8:$M$24,2,FALSE),0)</f>
        <v>120</v>
      </c>
      <c r="F10" s="205">
        <f>IFERROR(VLOOKUP($A10,'Control-UTE Diciembre 2022'!$I$8:$M$24,3,FALSE),0)</f>
        <v>0</v>
      </c>
      <c r="G10" s="205">
        <f>IFERROR(VLOOKUP($A10,'Control-UTE Diciembre 2022'!$I$8:$M$24,4,FALSE),0)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Diciembre 2022'!$I$8:$M$24,2,FALSE),0)</f>
        <v>2110</v>
      </c>
      <c r="F11" s="205">
        <f>IFERROR(VLOOKUP($A11,'Control-UTE Diciembre 2022'!$I$8:$M$24,3,FALSE),0)</f>
        <v>0</v>
      </c>
      <c r="G11" s="205">
        <f>IFERROR(VLOOKUP($A11,'Control-UTE Diciembre 2022'!$I$8:$M$24,4,FALSE),0)</f>
        <v>0</v>
      </c>
      <c r="H11" s="205">
        <f t="shared" si="2"/>
        <v>2110</v>
      </c>
      <c r="I11" s="205" t="s">
        <v>12</v>
      </c>
      <c r="J11" s="346">
        <f t="shared" si="3"/>
        <v>5760.3</v>
      </c>
      <c r="K11" s="377"/>
      <c r="N11" s="199"/>
      <c r="O11" s="71" t="s">
        <v>230</v>
      </c>
      <c r="P11" s="237">
        <f t="shared" si="4"/>
        <v>2110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Diciembre 2022'!$I$8:$M$24,2,FALSE),0)</f>
        <v>510</v>
      </c>
      <c r="F12" s="205">
        <f>IFERROR(VLOOKUP($A12,'Control-UTE Diciembre 2022'!$I$8:$M$24,3,FALSE),0)</f>
        <v>0</v>
      </c>
      <c r="G12" s="205">
        <f>IFERROR(VLOOKUP($A12,'Control-UTE Diciembre 2022'!$I$8:$M$24,4,FALSE),0)</f>
        <v>0</v>
      </c>
      <c r="H12" s="205">
        <f t="shared" si="2"/>
        <v>510</v>
      </c>
      <c r="I12" s="205" t="s">
        <v>12</v>
      </c>
      <c r="J12" s="346">
        <f t="shared" si="3"/>
        <v>1830.8999999999999</v>
      </c>
      <c r="K12" s="377"/>
      <c r="N12" s="199"/>
      <c r="O12" s="71" t="s">
        <v>487</v>
      </c>
      <c r="P12" s="237">
        <f t="shared" si="4"/>
        <v>510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Diciembre 2022'!$I$8:$M$24,2,FALSE),0)</f>
        <v>0</v>
      </c>
      <c r="F13" s="205">
        <f>IFERROR(VLOOKUP($A13,'Control-UTE Diciembre 2022'!$I$8:$M$24,3,FALSE),0)</f>
        <v>0</v>
      </c>
      <c r="G13" s="205">
        <f>IFERROR(VLOOKUP($A13,'Control-UTE Diciembre 2022'!$I$8:$M$24,4,FALSE),0)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/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Diciembre 2022'!$I$8:$M$24,2,FALSE),0)</f>
        <v>0</v>
      </c>
      <c r="F14" s="205">
        <f>IFERROR(VLOOKUP($A14,'Control-UTE Diciembre 2022'!$I$8:$M$24,3,FALSE),0)</f>
        <v>0</v>
      </c>
      <c r="G14" s="205">
        <f>IFERROR(VLOOKUP($A14,'Control-UTE Diciembre 2022'!$I$8:$M$24,4,FALSE),0)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Diciembre 2022'!$I$8:$M$24,2,FALSE),0)</f>
        <v>600</v>
      </c>
      <c r="F15" s="205">
        <f>IFERROR(VLOOKUP($A15,'Control-UTE Diciembre 2022'!$I$8:$M$24,3,FALSE),0)</f>
        <v>0</v>
      </c>
      <c r="G15" s="205">
        <f>IFERROR(VLOOKUP($A15,'Control-UTE Diciembre 2022'!$I$8:$M$24,4,FALSE),0)</f>
        <v>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Diciembre 2022'!$I$8:$M$24,2,FALSE),0)</f>
        <v>490</v>
      </c>
      <c r="F16" s="205">
        <f>IFERROR(VLOOKUP($A16,'Control-UTE Diciembre 2022'!$I$8:$M$24,3,FALSE),0)</f>
        <v>0</v>
      </c>
      <c r="G16" s="205">
        <f>IFERROR(VLOOKUP($A16,'Control-UTE Diciembre 2022'!$I$8:$M$24,4,FALSE),0)</f>
        <v>0</v>
      </c>
      <c r="H16" s="205">
        <f t="shared" si="2"/>
        <v>490</v>
      </c>
      <c r="I16" s="347" t="s">
        <v>12</v>
      </c>
      <c r="J16" s="346">
        <f t="shared" si="3"/>
        <v>2734.2</v>
      </c>
      <c r="K16" s="377"/>
      <c r="O16" s="71" t="s">
        <v>488</v>
      </c>
      <c r="P16" s="237">
        <f t="shared" si="4"/>
        <v>490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Diciembre 2022'!$I$8:$M$24,2,FALSE),0)</f>
        <v>0</v>
      </c>
      <c r="F17" s="205">
        <f>IFERROR(VLOOKUP($A17,'Control-UTE Diciembre 2022'!$I$8:$M$24,3,FALSE),0)</f>
        <v>0</v>
      </c>
      <c r="G17" s="205">
        <f>IFERROR(VLOOKUP($A17,'Control-UTE Diciembre 2022'!$I$8:$M$24,4,FALSE),0)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Diciembre 2022'!$I$8:$M$24,2,FALSE),0)</f>
        <v>920</v>
      </c>
      <c r="F18" s="205">
        <f>IFERROR(VLOOKUP($A18,'Control-UTE Diciembre 2022'!$I$8:$M$24,3,FALSE),0)</f>
        <v>0</v>
      </c>
      <c r="G18" s="205">
        <f>IFERROR(VLOOKUP($A18,'Control-UTE Diciembre 2022'!$I$8:$M$24,4,FALSE),0)</f>
        <v>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Diciembre 2022'!$I$8:$M$24,2,FALSE),0)</f>
        <v>0</v>
      </c>
      <c r="F19" s="205">
        <f>IFERROR(VLOOKUP($A19,'Control-UTE Diciembre 2022'!$I$8:$M$24,3,FALSE),0)</f>
        <v>2340</v>
      </c>
      <c r="G19" s="205">
        <f>IFERROR(VLOOKUP($A19,'Control-UTE Diciembre 2022'!$I$8:$M$24,4,FALSE),0)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Diciembre 2022'!$I$8:$M$24,2,FALSE),0)</f>
        <v>0</v>
      </c>
      <c r="F20" s="205">
        <f>IFERROR(VLOOKUP($A20,'Control-UTE Diciembre 2022'!$I$8:$M$24,3,FALSE),0)</f>
        <v>0</v>
      </c>
      <c r="G20" s="205">
        <f>IFERROR(VLOOKUP($A20,'Control-UTE Diciembre 2022'!$I$8:$M$24,4,FALSE),0)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Diciembre 2022'!$I$8:$M$24,2,FALSE),0)</f>
        <v>0</v>
      </c>
      <c r="F21" s="205">
        <f>IFERROR(VLOOKUP($A21,'Control-UTE Diciembre 2022'!$I$8:$M$24,3,FALSE),0)</f>
        <v>0</v>
      </c>
      <c r="G21" s="205">
        <f>IFERROR(VLOOKUP($A21,'Control-UTE Diciembre 2022'!$I$8:$M$24,4,FALSE),0)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Diciembre 2022'!$I$8:$M$24,2,FALSE),0)</f>
        <v>0</v>
      </c>
      <c r="F22" s="205">
        <f>IFERROR(VLOOKUP($A22,'Control-UTE Diciembre 2022'!$I$8:$M$24,3,FALSE),0)</f>
        <v>0</v>
      </c>
      <c r="G22" s="205">
        <f>IFERROR(VLOOKUP($A22,'Control-UTE Diciembre 2022'!$I$8:$M$24,4,FALSE),0)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Diciembre 2022'!$I$8:$M$24,2,FALSE),0)</f>
        <v>0</v>
      </c>
      <c r="F23" s="205">
        <f>IFERROR(VLOOKUP($A23,'Control-UTE Diciembre 2022'!$I$8:$M$24,3,FALSE),0)</f>
        <v>0</v>
      </c>
      <c r="G23" s="205">
        <f>IFERROR(VLOOKUP($A23,'Control-UTE Diciembre 2022'!$I$8:$M$24,4,FALSE),0)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Diciembre 2022'!$I$8:$M$24,2,FALSE),0)</f>
        <v>0</v>
      </c>
      <c r="F24" s="205">
        <f>IFERROR(VLOOKUP($A24,'Control-UTE Diciembre 2022'!$I$8:$M$24,3,FALSE),0)</f>
        <v>0</v>
      </c>
      <c r="G24" s="205">
        <f>IFERROR(VLOOKUP($A24,'Control-UTE Diciembre 2022'!$I$8:$M$24,4,FALSE),0)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Diciembre 2022'!$I$8:$M$24,2,FALSE),0)</f>
        <v>0</v>
      </c>
      <c r="F25" s="205">
        <f>IFERROR(VLOOKUP($A25,'Control-UTE Diciembre 2022'!$I$8:$M$24,3,FALSE),0)</f>
        <v>0</v>
      </c>
      <c r="G25" s="205">
        <f>IFERROR(VLOOKUP($A25,'Control-UTE Diciembre 2022'!$I$8:$M$24,4,FALSE),0)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Diciembre 2022'!$I$8:$M$24,2,FALSE),0)</f>
        <v>0</v>
      </c>
      <c r="F26" s="205">
        <f>IFERROR(VLOOKUP($A26,'Control-UTE Diciembre 2022'!$I$8:$M$24,3,FALSE),0)</f>
        <v>0</v>
      </c>
      <c r="G26" s="205">
        <f>IFERROR(VLOOKUP($A26,'Control-UTE Diciembre 2022'!$I$8:$M$24,4,FALSE),0)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Diciembre 2022'!$I$8:$M$24,2,FALSE),0)</f>
        <v>0</v>
      </c>
      <c r="F27" s="205">
        <f>IFERROR(VLOOKUP($A27,'Control-UTE Diciembre 2022'!$I$8:$M$24,3,FALSE),0)</f>
        <v>0</v>
      </c>
      <c r="G27" s="205">
        <f>IFERROR(VLOOKUP($A27,'Control-UTE Diciembre 2022'!$I$8:$M$24,4,FALSE),0)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Diciembre 2022'!$I$8:$M$24,2,FALSE),0)</f>
        <v>0</v>
      </c>
      <c r="F28" s="205">
        <f>IFERROR(VLOOKUP($A28,'Control-UTE Diciembre 2022'!$I$8:$M$24,3,FALSE),0)</f>
        <v>0</v>
      </c>
      <c r="G28" s="205">
        <f>IFERROR(VLOOKUP($A28,'Control-UTE Diciembre 2022'!$I$8:$M$24,4,FALSE),0)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Diciembre 2022'!$I$8:$M$24,2,FALSE),0)</f>
        <v>0</v>
      </c>
      <c r="F29" s="205">
        <f>IFERROR(VLOOKUP($A29,'Control-UTE Diciembre 2022'!$I$8:$M$24,3,FALSE),0)</f>
        <v>0</v>
      </c>
      <c r="G29" s="205">
        <f>IFERROR(VLOOKUP($A29,'Control-UTE Diciembre 2022'!$I$8:$M$24,4,FALSE),0)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Diciembre 2022'!$I$8:$M$24,2,FALSE),0)</f>
        <v>0</v>
      </c>
      <c r="F30" s="205">
        <f>IFERROR(VLOOKUP($A30,'Control-UTE Diciembre 2022'!$I$8:$M$24,3,FALSE),0)</f>
        <v>0</v>
      </c>
      <c r="G30" s="205">
        <f>IFERROR(VLOOKUP($A30,'Control-UTE Diciembre 2022'!$I$8:$M$24,4,FALSE),0)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Diciembre 2022'!$I$8:$M$24,2,FALSE),0)</f>
        <v>0</v>
      </c>
      <c r="F31" s="205">
        <f>IFERROR(VLOOKUP($A31,'Control-UTE Diciembre 2022'!$I$8:$M$24,3,FALSE),0)</f>
        <v>0</v>
      </c>
      <c r="G31" s="205">
        <f>IFERROR(VLOOKUP($A31,'Control-UTE Diciembre 2022'!$I$8:$M$24,4,FALSE),0)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Diciembre 2022'!$I$8:$M$24,2,FALSE),0)</f>
        <v>0</v>
      </c>
      <c r="F32" s="205">
        <f>IFERROR(VLOOKUP($A32,'Control-UTE Diciembre 2022'!$I$8:$M$24,3,FALSE),0)</f>
        <v>0</v>
      </c>
      <c r="G32" s="205">
        <f>IFERROR(VLOOKUP($A32,'Control-UTE Diciembre 2022'!$I$8:$M$24,4,FALSE),0)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Diciembre 2022'!$I$8:$M$24,2,FALSE),0)</f>
        <v>0</v>
      </c>
      <c r="F33" s="205">
        <f>IFERROR(VLOOKUP($A33,'Control-UTE Diciembre 2022'!$I$8:$M$24,3,FALSE),0)</f>
        <v>0</v>
      </c>
      <c r="G33" s="205">
        <f>IFERROR(VLOOKUP($A33,'Control-UTE Diciembre 2022'!$I$8:$M$24,4,FALSE),0)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Diciembre 2022'!$I$8:$M$24,2,FALSE),0)</f>
        <v>0</v>
      </c>
      <c r="F34" s="205">
        <f>IFERROR(VLOOKUP($A34,'Control-UTE Diciembre 2022'!$I$8:$M$24,3,FALSE),0)</f>
        <v>0</v>
      </c>
      <c r="G34" s="205">
        <f>IFERROR(VLOOKUP($A34,'Control-UTE Diciembre 2022'!$I$8:$M$24,4,FALSE),0)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Diciembre 2022'!$I$8:$M$24,2,FALSE),0)</f>
        <v>0</v>
      </c>
      <c r="F35" s="205">
        <f>IFERROR(VLOOKUP($A35,'Control-UTE Diciembre 2022'!$I$8:$M$24,3,FALSE),0)</f>
        <v>0</v>
      </c>
      <c r="G35" s="205">
        <f>IFERROR(VLOOKUP($A35,'Control-UTE Diciembre 2022'!$I$8:$M$24,4,FALSE),0)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Diciembre 2022'!$I$8:$M$24,2,FALSE),0)</f>
        <v>0</v>
      </c>
      <c r="F36" s="205">
        <f>IFERROR(VLOOKUP($A36,'Control-UTE Diciembre 2022'!$I$8:$M$24,3,FALSE),0)</f>
        <v>0</v>
      </c>
      <c r="G36" s="205">
        <f>IFERROR(VLOOKUP($A36,'Control-UTE Diciembre 2022'!$I$8:$M$24,4,FALSE),0)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Diciembre 2022'!$I$8:$M$24,2,FALSE),0)</f>
        <v>0</v>
      </c>
      <c r="F37" s="205">
        <f>IFERROR(VLOOKUP($A37,'Control-UTE Diciembre 2022'!$I$8:$M$24,3,FALSE),0)</f>
        <v>0</v>
      </c>
      <c r="G37" s="205">
        <f>IFERROR(VLOOKUP($A37,'Control-UTE Diciembre 2022'!$I$8:$M$24,4,FALSE),0)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Diciembre 2022'!$I$8:$M$24,2,FALSE),0)</f>
        <v>0</v>
      </c>
      <c r="F38" s="205">
        <f>IFERROR(VLOOKUP($A38,'Control-UTE Diciembre 2022'!$I$8:$M$24,3,FALSE),0)</f>
        <v>0</v>
      </c>
      <c r="G38" s="205">
        <f>IFERROR(VLOOKUP($A38,'Control-UTE Diciembre 2022'!$I$8:$M$24,4,FALSE),0)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Diciembre 2022'!$I$8:$M$24,2,FALSE),0)</f>
        <v>0</v>
      </c>
      <c r="F39" s="205">
        <f>IFERROR(VLOOKUP($A39,'Control-UTE Diciembre 2022'!$I$8:$M$24,3,FALSE),0)</f>
        <v>0</v>
      </c>
      <c r="G39" s="205">
        <f>IFERROR(VLOOKUP($A39,'Control-UTE Diciembre 2022'!$I$8:$M$24,4,FALSE),0)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Diciembre 2022'!$I$8:$M$24,2,FALSE),0)</f>
        <v>0</v>
      </c>
      <c r="F40" s="205">
        <f>IFERROR(VLOOKUP($A40,'Control-UTE Diciembre 2022'!$I$8:$M$24,3,FALSE),0)</f>
        <v>0</v>
      </c>
      <c r="G40" s="205">
        <f>IFERROR(VLOOKUP($A40,'Control-UTE Diciembre 2022'!$I$8:$M$24,4,FALSE),0)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Diciembre 2022'!$I$8:$M$24,2,FALSE),0)</f>
        <v>0</v>
      </c>
      <c r="F41" s="205">
        <f>IFERROR(VLOOKUP($A41,'Control-UTE Diciembre 2022'!$I$8:$M$24,3,FALSE),0)</f>
        <v>300</v>
      </c>
      <c r="G41" s="205">
        <f>IFERROR(VLOOKUP($A41,'Control-UTE Diciembre 2022'!$I$8:$M$24,4,FALSE),0)</f>
        <v>0</v>
      </c>
      <c r="H41" s="205">
        <f t="shared" si="2"/>
        <v>300</v>
      </c>
      <c r="I41" s="347" t="s">
        <v>12</v>
      </c>
      <c r="J41" s="346">
        <f t="shared" si="3"/>
        <v>1230</v>
      </c>
      <c r="K41" s="333"/>
      <c r="N41" s="199"/>
      <c r="O41" s="71" t="s">
        <v>225</v>
      </c>
      <c r="P41" s="237">
        <f t="shared" si="4"/>
        <v>300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Diciembre 2022'!$I$8:$M$24,2,FALSE),0)</f>
        <v>0</v>
      </c>
      <c r="F42" s="205">
        <f>IFERROR(VLOOKUP($A42,'Control-UTE Diciembre 2022'!$I$8:$M$24,3,FALSE),0)</f>
        <v>0</v>
      </c>
      <c r="G42" s="205">
        <f>IFERROR(VLOOKUP($A42,'Control-UTE Diciembre 2022'!$I$8:$M$24,4,FALSE),0)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Diciembre 2022'!$I$8:$M$24,2,FALSE),0)</f>
        <v>0</v>
      </c>
      <c r="F43" s="205">
        <f>IFERROR(VLOOKUP($A43,'Control-UTE Diciembre 2022'!$I$8:$M$24,3,FALSE),0)</f>
        <v>0</v>
      </c>
      <c r="G43" s="205">
        <f>IFERROR(VLOOKUP($A43,'Control-UTE Diciembre 2022'!$I$8:$M$24,4,FALSE),0)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Diciembre 2022'!$I$8:$M$24,2,FALSE),0)</f>
        <v>0</v>
      </c>
      <c r="F44" s="205">
        <f>IFERROR(VLOOKUP($A44,'Control-UTE Diciembre 2022'!$I$8:$M$24,3,FALSE),0)</f>
        <v>0</v>
      </c>
      <c r="G44" s="205">
        <f>IFERROR(VLOOKUP($A44,'Control-UTE Diciembre 2022'!$I$8:$M$24,4,FALSE),0)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Diciembre 2022'!$I$8:$M$24,2,FALSE),0)</f>
        <v>0</v>
      </c>
      <c r="F45" s="205">
        <f>IFERROR(VLOOKUP($A45,'Control-UTE Diciembre 2022'!$I$8:$M$24,3,FALSE),0)</f>
        <v>0</v>
      </c>
      <c r="G45" s="205">
        <f>IFERROR(VLOOKUP($A45,'Control-UTE Diciembre 2022'!$I$8:$M$24,4,FALSE),0)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Diciembre 2022'!$I$8:$M$24,2,FALSE),0)</f>
        <v>0</v>
      </c>
      <c r="F46" s="205">
        <f>IFERROR(VLOOKUP($A46,'Control-UTE Diciembre 2022'!$I$8:$M$24,3,FALSE),0)</f>
        <v>0</v>
      </c>
      <c r="G46" s="205">
        <f>IFERROR(VLOOKUP($A46,'Control-UTE Diciembre 2022'!$I$8:$M$24,4,FALSE),0)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Diciembre 2022'!$I$8:$M$24,2,FALSE),0)</f>
        <v>60</v>
      </c>
      <c r="F47" s="205">
        <f>IFERROR(VLOOKUP($A47,'Control-UTE Diciembre 2022'!$I$8:$M$24,3,FALSE),0)</f>
        <v>0</v>
      </c>
      <c r="G47" s="205">
        <f>IFERROR(VLOOKUP($A47,'Control-UTE Diciembre 2022'!$I$8:$M$24,4,FALSE),0)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Diciembre 2022'!$I$8:$M$24,2,FALSE),0)</f>
        <v>0</v>
      </c>
      <c r="F48" s="205">
        <f>IFERROR(VLOOKUP($A48,'Control-UTE Diciembre 2022'!$I$8:$M$24,3,FALSE),0)</f>
        <v>0</v>
      </c>
      <c r="G48" s="205">
        <f>IFERROR(VLOOKUP($A48,'Control-UTE Diciembre 2022'!$I$8:$M$24,4,FALSE),0)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Diciembre 2022'!$I$8:$M$24,2,FALSE),0)</f>
        <v>0</v>
      </c>
      <c r="F49" s="205">
        <f>IFERROR(VLOOKUP($A49,'Control-UTE Diciembre 2022'!$I$8:$M$24,3,FALSE),0)</f>
        <v>0</v>
      </c>
      <c r="G49" s="205">
        <f>IFERROR(VLOOKUP($A49,'Control-UTE Diciembre 2022'!$I$8:$M$24,4,FALSE),0)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Diciembre 2022'!$I$8:$M$24,2,FALSE),0)</f>
        <v>0</v>
      </c>
      <c r="F50" s="205">
        <f>IFERROR(VLOOKUP($A50,'Control-UTE Diciembre 2022'!$I$8:$M$24,3,FALSE),0)</f>
        <v>720</v>
      </c>
      <c r="G50" s="205">
        <f>IFERROR(VLOOKUP($A50,'Control-UTE Diciembre 2022'!$I$8:$M$24,4,FALSE),0)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Diciembre 2022'!$I$8:$M$24,2,FALSE),0)</f>
        <v>0</v>
      </c>
      <c r="F51" s="205">
        <f>IFERROR(VLOOKUP($A51,'Control-UTE Diciembre 2022'!$I$8:$M$24,3,FALSE),0)</f>
        <v>450</v>
      </c>
      <c r="G51" s="205">
        <f>IFERROR(VLOOKUP($A51,'Control-UTE Diciembre 2022'!$I$8:$M$24,4,FALSE),0)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Diciembre 2022'!$I$8:$M$24,2,FALSE),0)</f>
        <v>0</v>
      </c>
      <c r="F52" s="205">
        <f>IFERROR(VLOOKUP($A52,'Control-UTE Diciembre 2022'!$I$8:$M$24,3,FALSE),0)</f>
        <v>360</v>
      </c>
      <c r="G52" s="205">
        <f>IFERROR(VLOOKUP($A52,'Control-UTE Diciembre 2022'!$I$8:$M$24,4,FALSE),0)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Diciembre 2022'!$I$8:$M$24,2,FALSE),0)</f>
        <v>0</v>
      </c>
      <c r="F53" s="205">
        <f>IFERROR(VLOOKUP($A53,'Control-UTE Diciembre 2022'!$I$8:$M$24,3,FALSE),0)</f>
        <v>0</v>
      </c>
      <c r="G53" s="205">
        <f>IFERROR(VLOOKUP($A53,'Control-UTE Diciembre 2022'!$I$8:$M$24,4,FALSE),0)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Diciembre 2022'!$I$8:$M$24,2,FALSE),0)</f>
        <v>0</v>
      </c>
      <c r="F54" s="205">
        <f>IFERROR(VLOOKUP($A54,'Control-UTE Diciembre 2022'!$I$8:$M$24,3,FALSE),0)</f>
        <v>0</v>
      </c>
      <c r="G54" s="205">
        <f>IFERROR(VLOOKUP($A54,'Control-UTE Diciembre 2022'!$I$8:$M$24,4,FALSE),0)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Diciembre 2022'!$I$8:$M$24,2,FALSE),0)</f>
        <v>150</v>
      </c>
      <c r="F55" s="205">
        <f>IFERROR(VLOOKUP($A55,'Control-UTE Diciembre 2022'!$I$8:$M$24,3,FALSE),0)</f>
        <v>0</v>
      </c>
      <c r="G55" s="205">
        <f>IFERROR(VLOOKUP($A55,'Control-UTE Diciembre 2022'!$I$8:$M$24,4,FALSE),0)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Diciembre 2022'!$I$8:$M$24,2,FALSE),0)</f>
        <v>0</v>
      </c>
      <c r="F56" s="205">
        <f>IFERROR(VLOOKUP($A56,'Control-UTE Diciembre 2022'!$I$8:$M$24,3,FALSE),0)</f>
        <v>5410</v>
      </c>
      <c r="G56" s="205">
        <f>IFERROR(VLOOKUP($A56,'Control-UTE Diciembre 2022'!$I$8:$M$24,4,FALSE),0)</f>
        <v>460</v>
      </c>
      <c r="H56" s="205">
        <f t="shared" si="2"/>
        <v>5870</v>
      </c>
      <c r="I56" s="347" t="s">
        <v>12</v>
      </c>
      <c r="J56" s="346">
        <f>D56*H56</f>
        <v>17316.5</v>
      </c>
      <c r="K56" s="333"/>
      <c r="N56" s="199"/>
      <c r="O56" s="71" t="s">
        <v>399</v>
      </c>
      <c r="P56" s="237">
        <f>H56</f>
        <v>5870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8410</v>
      </c>
      <c r="F57" s="381">
        <f t="shared" ref="F57:G57" si="5">SUM(F8:F56)</f>
        <v>10480</v>
      </c>
      <c r="G57" s="381">
        <f t="shared" si="5"/>
        <v>610</v>
      </c>
      <c r="H57" s="381">
        <f>SUM(H8:H56)</f>
        <v>19500</v>
      </c>
      <c r="I57" s="408" t="s">
        <v>12</v>
      </c>
      <c r="J57" s="81">
        <f>SUM(J8:J56)</f>
        <v>78758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78758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0.3566685289113487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28090.5</v>
      </c>
      <c r="K60" s="333"/>
      <c r="L60" s="333"/>
      <c r="M60" s="333"/>
    </row>
    <row r="61" spans="1:17" ht="30" customHeight="1" x14ac:dyDescent="0.2">
      <c r="B61" s="202"/>
      <c r="C61" s="540" t="s">
        <v>324</v>
      </c>
      <c r="D61" s="540"/>
      <c r="E61" s="540"/>
      <c r="F61" s="540" t="e">
        <f>G61/G58</f>
        <v>#DIV/0!</v>
      </c>
      <c r="G61" s="540"/>
      <c r="H61" s="540"/>
      <c r="I61" s="392">
        <f>J61/$J$59</f>
        <v>0.61427410548769645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48379</v>
      </c>
      <c r="K61" s="377"/>
      <c r="L61" s="321"/>
      <c r="M61" s="321"/>
    </row>
    <row r="62" spans="1:17" ht="30" customHeight="1" x14ac:dyDescent="0.2">
      <c r="B62" s="202"/>
      <c r="C62" s="540" t="s">
        <v>343</v>
      </c>
      <c r="D62" s="540"/>
      <c r="E62" s="540"/>
      <c r="F62" s="540" t="e">
        <f>G62/G59</f>
        <v>#DIV/0!</v>
      </c>
      <c r="G62" s="540"/>
      <c r="H62" s="540"/>
      <c r="I62" s="392">
        <f>J62/$J$59</f>
        <v>2.9057365600954822E-2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2288.5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Diciembre 2022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1262687.81</v>
      </c>
      <c r="H65" s="167">
        <v>0.99</v>
      </c>
      <c r="I65" s="205" t="s">
        <v>10</v>
      </c>
      <c r="J65" s="340">
        <f>(G65*H65)</f>
        <v>1250060.9319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1262687.81</v>
      </c>
      <c r="H67" s="167">
        <v>0.01</v>
      </c>
      <c r="I67" s="205" t="s">
        <v>10</v>
      </c>
      <c r="J67" s="340">
        <f>(G67*H67)</f>
        <v>12626.878100000002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80700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1262687.81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Q67" xr:uid="{7719ABCE-109D-44C5-9E66-7302B88DE93C}">
    <filterColumn colId="7">
      <filters blank="1">
        <filter val="0,01"/>
        <filter val="0,99"/>
        <filter val="120"/>
        <filter val="150"/>
        <filter val="1530"/>
        <filter val="19.500,00"/>
        <filter val="2110"/>
        <filter val="2340"/>
        <filter val="2820"/>
        <filter val="300"/>
        <filter val="360"/>
        <filter val="490"/>
        <filter val="510"/>
        <filter val="5870"/>
        <filter val="60"/>
        <filter val="600"/>
        <filter val="720"/>
        <filter val="92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F28FA-469D-4C6A-830F-C2577DFE76CB}">
  <sheetPr>
    <pageSetUpPr fitToPage="1"/>
  </sheetPr>
  <dimension ref="A1:P120"/>
  <sheetViews>
    <sheetView topLeftCell="B3" zoomScaleNormal="100" workbookViewId="0">
      <selection activeCell="H70" sqref="H70:J7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2.7109375" style="199" bestFit="1" customWidth="1"/>
    <col min="12" max="12" width="18.425781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6" x14ac:dyDescent="0.2">
      <c r="B4" s="205">
        <v>80070195</v>
      </c>
      <c r="C4" s="207" t="s">
        <v>532</v>
      </c>
      <c r="D4" s="204" t="s">
        <v>29</v>
      </c>
      <c r="E4" s="401">
        <v>400</v>
      </c>
      <c r="F4" s="204" t="s">
        <v>526</v>
      </c>
      <c r="G4" s="204" t="s">
        <v>384</v>
      </c>
      <c r="I4" s="200"/>
    </row>
    <row r="5" spans="2:16" x14ac:dyDescent="0.2">
      <c r="B5" s="205">
        <v>80070195</v>
      </c>
      <c r="C5" s="207" t="s">
        <v>532</v>
      </c>
      <c r="D5" s="204" t="s">
        <v>28</v>
      </c>
      <c r="E5" s="401">
        <v>200</v>
      </c>
      <c r="F5" s="204" t="s">
        <v>526</v>
      </c>
      <c r="G5" s="204" t="s">
        <v>383</v>
      </c>
      <c r="I5" s="200"/>
    </row>
    <row r="6" spans="2:16" x14ac:dyDescent="0.2">
      <c r="B6" s="205">
        <v>80070195</v>
      </c>
      <c r="C6" s="207" t="s">
        <v>532</v>
      </c>
      <c r="D6" s="204" t="s">
        <v>35</v>
      </c>
      <c r="E6" s="401">
        <v>1615</v>
      </c>
      <c r="F6" s="204" t="s">
        <v>526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80070195</v>
      </c>
      <c r="C7" s="207" t="s">
        <v>532</v>
      </c>
      <c r="D7" s="204" t="s">
        <v>149</v>
      </c>
      <c r="E7" s="401">
        <v>720</v>
      </c>
      <c r="F7" s="204" t="s">
        <v>526</v>
      </c>
      <c r="G7" s="204" t="s">
        <v>383</v>
      </c>
      <c r="I7" s="101" t="s">
        <v>23</v>
      </c>
      <c r="J7" s="76" t="s">
        <v>384</v>
      </c>
      <c r="K7" s="76" t="s">
        <v>383</v>
      </c>
      <c r="L7" s="76" t="s">
        <v>527</v>
      </c>
      <c r="M7" s="76" t="s">
        <v>24</v>
      </c>
      <c r="N7"/>
      <c r="O7"/>
    </row>
    <row r="8" spans="2:16" x14ac:dyDescent="0.2">
      <c r="B8" s="205">
        <v>80070195</v>
      </c>
      <c r="C8" s="207" t="s">
        <v>532</v>
      </c>
      <c r="D8" s="204" t="s">
        <v>166</v>
      </c>
      <c r="E8" s="401">
        <v>200</v>
      </c>
      <c r="F8" s="204" t="s">
        <v>526</v>
      </c>
      <c r="G8" s="204" t="s">
        <v>383</v>
      </c>
      <c r="I8" s="76" t="s">
        <v>29</v>
      </c>
      <c r="J8" s="76">
        <v>600</v>
      </c>
      <c r="K8" s="76"/>
      <c r="L8" s="76"/>
      <c r="M8" s="76">
        <v>600</v>
      </c>
      <c r="N8"/>
      <c r="O8"/>
      <c r="P8" s="200"/>
    </row>
    <row r="9" spans="2:16" x14ac:dyDescent="0.2">
      <c r="B9" s="205" t="s">
        <v>536</v>
      </c>
      <c r="C9" s="207" t="s">
        <v>537</v>
      </c>
      <c r="D9" s="204" t="s">
        <v>37</v>
      </c>
      <c r="E9" s="401">
        <v>-650</v>
      </c>
      <c r="F9" s="204" t="s">
        <v>538</v>
      </c>
      <c r="G9" s="204" t="s">
        <v>384</v>
      </c>
      <c r="I9" s="76" t="s">
        <v>28</v>
      </c>
      <c r="J9" s="76"/>
      <c r="K9" s="76">
        <v>300</v>
      </c>
      <c r="L9" s="76"/>
      <c r="M9" s="76">
        <v>300</v>
      </c>
      <c r="N9"/>
      <c r="O9"/>
      <c r="P9" s="200"/>
    </row>
    <row r="10" spans="2:16" x14ac:dyDescent="0.2">
      <c r="B10" s="205">
        <v>80070195</v>
      </c>
      <c r="C10" s="207" t="s">
        <v>532</v>
      </c>
      <c r="D10" s="204" t="s">
        <v>389</v>
      </c>
      <c r="E10" s="401">
        <v>1160</v>
      </c>
      <c r="F10" s="204" t="s">
        <v>526</v>
      </c>
      <c r="G10" s="204" t="s">
        <v>383</v>
      </c>
      <c r="I10" s="76" t="s">
        <v>31</v>
      </c>
      <c r="J10" s="76">
        <v>920</v>
      </c>
      <c r="K10" s="76"/>
      <c r="L10" s="76"/>
      <c r="M10" s="76">
        <v>920</v>
      </c>
      <c r="N10"/>
      <c r="O10"/>
      <c r="P10" s="200"/>
    </row>
    <row r="11" spans="2:16" x14ac:dyDescent="0.2">
      <c r="B11" s="205">
        <v>80070195</v>
      </c>
      <c r="C11" s="207" t="s">
        <v>532</v>
      </c>
      <c r="D11" s="204" t="s">
        <v>389</v>
      </c>
      <c r="E11" s="401">
        <v>420</v>
      </c>
      <c r="F11" s="204" t="s">
        <v>526</v>
      </c>
      <c r="G11" s="204" t="s">
        <v>527</v>
      </c>
      <c r="I11" s="76" t="s">
        <v>32</v>
      </c>
      <c r="J11" s="76">
        <v>1530</v>
      </c>
      <c r="K11" s="76"/>
      <c r="L11" s="76"/>
      <c r="M11" s="76">
        <v>1530</v>
      </c>
      <c r="N11"/>
      <c r="O11"/>
      <c r="P11" s="200"/>
    </row>
    <row r="12" spans="2:16" x14ac:dyDescent="0.2">
      <c r="B12" s="205">
        <v>80070195</v>
      </c>
      <c r="C12" s="207" t="s">
        <v>532</v>
      </c>
      <c r="D12" s="399" t="s">
        <v>37</v>
      </c>
      <c r="E12" s="401">
        <v>925</v>
      </c>
      <c r="F12" s="204" t="s">
        <v>539</v>
      </c>
      <c r="G12" s="204" t="s">
        <v>384</v>
      </c>
      <c r="I12" s="76" t="s">
        <v>33</v>
      </c>
      <c r="J12" s="76">
        <v>1920</v>
      </c>
      <c r="K12" s="76">
        <v>900</v>
      </c>
      <c r="L12" s="76"/>
      <c r="M12" s="76">
        <v>2820</v>
      </c>
      <c r="N12"/>
      <c r="O12"/>
      <c r="P12" s="200"/>
    </row>
    <row r="13" spans="2:16" x14ac:dyDescent="0.2">
      <c r="B13" s="205">
        <v>80070195</v>
      </c>
      <c r="C13" s="207" t="s">
        <v>532</v>
      </c>
      <c r="D13" s="204" t="s">
        <v>42</v>
      </c>
      <c r="E13" s="401">
        <v>100</v>
      </c>
      <c r="F13" s="204" t="s">
        <v>526</v>
      </c>
      <c r="G13" s="204" t="s">
        <v>384</v>
      </c>
      <c r="I13" s="76" t="s">
        <v>35</v>
      </c>
      <c r="J13" s="76"/>
      <c r="K13" s="76">
        <v>2340</v>
      </c>
      <c r="L13" s="76"/>
      <c r="M13" s="76">
        <v>2340</v>
      </c>
      <c r="N13"/>
      <c r="O13"/>
      <c r="P13" s="200"/>
    </row>
    <row r="14" spans="2:16" x14ac:dyDescent="0.2">
      <c r="B14" s="205">
        <v>80070199</v>
      </c>
      <c r="C14" s="207" t="s">
        <v>532</v>
      </c>
      <c r="D14" s="204" t="s">
        <v>31</v>
      </c>
      <c r="E14" s="401">
        <v>460</v>
      </c>
      <c r="F14" s="204" t="s">
        <v>528</v>
      </c>
      <c r="G14" s="204" t="s">
        <v>384</v>
      </c>
      <c r="I14" s="76" t="s">
        <v>149</v>
      </c>
      <c r="J14" s="76"/>
      <c r="K14" s="76">
        <v>720</v>
      </c>
      <c r="L14" s="76"/>
      <c r="M14" s="76">
        <v>720</v>
      </c>
      <c r="N14"/>
      <c r="O14"/>
      <c r="P14" s="200"/>
    </row>
    <row r="15" spans="2:16" x14ac:dyDescent="0.2">
      <c r="B15" s="205">
        <v>80070199</v>
      </c>
      <c r="C15" s="207" t="s">
        <v>532</v>
      </c>
      <c r="D15" s="204" t="s">
        <v>32</v>
      </c>
      <c r="E15" s="401">
        <v>295</v>
      </c>
      <c r="F15" s="204" t="s">
        <v>528</v>
      </c>
      <c r="G15" s="204" t="s">
        <v>384</v>
      </c>
      <c r="I15" s="76" t="s">
        <v>214</v>
      </c>
      <c r="J15" s="76"/>
      <c r="K15" s="76">
        <v>450</v>
      </c>
      <c r="L15" s="76">
        <v>150</v>
      </c>
      <c r="M15" s="76">
        <v>600</v>
      </c>
      <c r="N15"/>
      <c r="O15"/>
      <c r="P15" s="200"/>
    </row>
    <row r="16" spans="2:16" x14ac:dyDescent="0.2">
      <c r="B16" s="205">
        <v>80070199</v>
      </c>
      <c r="C16" s="207" t="s">
        <v>532</v>
      </c>
      <c r="D16" s="204" t="s">
        <v>33</v>
      </c>
      <c r="E16" s="401">
        <v>900</v>
      </c>
      <c r="F16" s="204" t="s">
        <v>528</v>
      </c>
      <c r="G16" s="204" t="s">
        <v>383</v>
      </c>
      <c r="I16" s="76" t="s">
        <v>166</v>
      </c>
      <c r="J16" s="76"/>
      <c r="K16" s="76">
        <v>360</v>
      </c>
      <c r="L16" s="76"/>
      <c r="M16" s="76">
        <v>360</v>
      </c>
      <c r="N16"/>
      <c r="O16"/>
      <c r="P16" s="200"/>
    </row>
    <row r="17" spans="1:15" x14ac:dyDescent="0.2">
      <c r="B17" s="205">
        <v>80070199</v>
      </c>
      <c r="C17" s="207" t="s">
        <v>532</v>
      </c>
      <c r="D17" s="204" t="s">
        <v>214</v>
      </c>
      <c r="E17" s="401">
        <v>350</v>
      </c>
      <c r="F17" s="204" t="s">
        <v>528</v>
      </c>
      <c r="G17" s="204" t="s">
        <v>383</v>
      </c>
      <c r="I17" s="76" t="s">
        <v>37</v>
      </c>
      <c r="J17" s="76">
        <v>2110</v>
      </c>
      <c r="K17" s="76"/>
      <c r="L17" s="76"/>
      <c r="M17" s="76">
        <v>2110</v>
      </c>
      <c r="N17"/>
      <c r="O17"/>
    </row>
    <row r="18" spans="1:15" x14ac:dyDescent="0.2">
      <c r="B18" s="205">
        <v>80070199</v>
      </c>
      <c r="C18" s="207" t="s">
        <v>532</v>
      </c>
      <c r="D18" s="204" t="s">
        <v>37</v>
      </c>
      <c r="E18" s="401">
        <v>155</v>
      </c>
      <c r="F18" s="204" t="s">
        <v>528</v>
      </c>
      <c r="G18" s="204" t="s">
        <v>384</v>
      </c>
      <c r="I18" s="76" t="s">
        <v>38</v>
      </c>
      <c r="J18" s="76">
        <v>120</v>
      </c>
      <c r="K18" s="76"/>
      <c r="L18" s="76"/>
      <c r="M18" s="76">
        <v>120</v>
      </c>
      <c r="N18"/>
      <c r="O18"/>
    </row>
    <row r="19" spans="1:15" x14ac:dyDescent="0.2">
      <c r="B19" s="205">
        <v>80070199</v>
      </c>
      <c r="C19" s="207" t="s">
        <v>532</v>
      </c>
      <c r="D19" s="204" t="s">
        <v>38</v>
      </c>
      <c r="E19" s="401">
        <v>120</v>
      </c>
      <c r="F19" s="204" t="s">
        <v>528</v>
      </c>
      <c r="G19" s="204" t="s">
        <v>384</v>
      </c>
      <c r="I19" s="76" t="s">
        <v>39</v>
      </c>
      <c r="J19" s="76">
        <v>510</v>
      </c>
      <c r="K19" s="76"/>
      <c r="L19" s="76"/>
      <c r="M19" s="76">
        <v>510</v>
      </c>
      <c r="N19"/>
      <c r="O19"/>
    </row>
    <row r="20" spans="1:15" x14ac:dyDescent="0.2">
      <c r="B20" s="205">
        <v>80070199</v>
      </c>
      <c r="C20" s="207" t="s">
        <v>532</v>
      </c>
      <c r="D20" s="204" t="s">
        <v>389</v>
      </c>
      <c r="E20" s="401">
        <v>1550</v>
      </c>
      <c r="F20" s="204" t="s">
        <v>528</v>
      </c>
      <c r="G20" s="204" t="s">
        <v>383</v>
      </c>
      <c r="I20" s="76" t="s">
        <v>389</v>
      </c>
      <c r="J20" s="76"/>
      <c r="K20" s="76">
        <v>5410</v>
      </c>
      <c r="L20" s="76">
        <v>460</v>
      </c>
      <c r="M20" s="76">
        <v>5870</v>
      </c>
      <c r="N20"/>
      <c r="O20"/>
    </row>
    <row r="21" spans="1:15" x14ac:dyDescent="0.2">
      <c r="B21" s="205">
        <v>80070199</v>
      </c>
      <c r="C21" s="207" t="s">
        <v>532</v>
      </c>
      <c r="D21" s="204" t="s">
        <v>42</v>
      </c>
      <c r="E21" s="401">
        <v>390</v>
      </c>
      <c r="F21" s="204" t="s">
        <v>528</v>
      </c>
      <c r="G21" s="204" t="s">
        <v>384</v>
      </c>
      <c r="I21" s="76" t="s">
        <v>42</v>
      </c>
      <c r="J21" s="76">
        <v>490</v>
      </c>
      <c r="K21" s="76"/>
      <c r="L21" s="76"/>
      <c r="M21" s="76">
        <v>490</v>
      </c>
      <c r="N21"/>
      <c r="O21"/>
    </row>
    <row r="22" spans="1:15" x14ac:dyDescent="0.2">
      <c r="B22" s="205">
        <v>80070199</v>
      </c>
      <c r="C22" s="207" t="s">
        <v>532</v>
      </c>
      <c r="D22" s="204" t="s">
        <v>382</v>
      </c>
      <c r="E22" s="401">
        <v>30</v>
      </c>
      <c r="F22" s="204" t="s">
        <v>528</v>
      </c>
      <c r="G22" s="204" t="s">
        <v>384</v>
      </c>
      <c r="I22" s="76" t="s">
        <v>382</v>
      </c>
      <c r="J22" s="76">
        <v>60</v>
      </c>
      <c r="K22" s="76"/>
      <c r="L22" s="76"/>
      <c r="M22" s="76">
        <v>60</v>
      </c>
      <c r="N22"/>
      <c r="O22"/>
    </row>
    <row r="23" spans="1:15" x14ac:dyDescent="0.2">
      <c r="B23" s="205" t="s">
        <v>529</v>
      </c>
      <c r="C23" s="207" t="s">
        <v>530</v>
      </c>
      <c r="D23" s="204" t="s">
        <v>484</v>
      </c>
      <c r="E23" s="401">
        <v>150</v>
      </c>
      <c r="F23" s="204" t="s">
        <v>531</v>
      </c>
      <c r="G23" s="204" t="s">
        <v>384</v>
      </c>
      <c r="H23" s="58"/>
      <c r="I23" s="76" t="s">
        <v>484</v>
      </c>
      <c r="J23" s="76">
        <v>150</v>
      </c>
      <c r="K23" s="76"/>
      <c r="L23" s="76"/>
      <c r="M23" s="76">
        <v>150</v>
      </c>
      <c r="N23"/>
      <c r="O23"/>
    </row>
    <row r="24" spans="1:15" x14ac:dyDescent="0.2">
      <c r="B24" s="205">
        <v>80070204</v>
      </c>
      <c r="C24" s="207" t="s">
        <v>532</v>
      </c>
      <c r="D24" s="204" t="s">
        <v>33</v>
      </c>
      <c r="E24" s="341">
        <v>1740</v>
      </c>
      <c r="F24" s="204" t="s">
        <v>533</v>
      </c>
      <c r="G24" s="204" t="s">
        <v>384</v>
      </c>
      <c r="H24" s="58"/>
      <c r="I24" s="76" t="s">
        <v>24</v>
      </c>
      <c r="J24" s="76">
        <v>8410</v>
      </c>
      <c r="K24" s="76">
        <v>10480</v>
      </c>
      <c r="L24" s="76">
        <v>610</v>
      </c>
      <c r="M24" s="76">
        <v>19500</v>
      </c>
      <c r="N24"/>
      <c r="O24"/>
    </row>
    <row r="25" spans="1:15" x14ac:dyDescent="0.2">
      <c r="B25" s="205">
        <v>80070204</v>
      </c>
      <c r="C25" s="207" t="s">
        <v>532</v>
      </c>
      <c r="D25" s="204" t="s">
        <v>35</v>
      </c>
      <c r="E25" s="341">
        <v>725</v>
      </c>
      <c r="F25" s="204" t="s">
        <v>533</v>
      </c>
      <c r="G25" s="204" t="s">
        <v>383</v>
      </c>
      <c r="H25" s="58"/>
      <c r="I25"/>
      <c r="J25"/>
      <c r="K25"/>
      <c r="L25"/>
      <c r="M25"/>
      <c r="N25"/>
    </row>
    <row r="26" spans="1:15" x14ac:dyDescent="0.2">
      <c r="B26" s="205">
        <v>80070204</v>
      </c>
      <c r="C26" s="207" t="s">
        <v>532</v>
      </c>
      <c r="D26" s="204" t="s">
        <v>37</v>
      </c>
      <c r="E26" s="341">
        <v>70</v>
      </c>
      <c r="F26" s="204" t="s">
        <v>533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80070204</v>
      </c>
      <c r="C27" s="207" t="s">
        <v>532</v>
      </c>
      <c r="D27" s="204" t="s">
        <v>389</v>
      </c>
      <c r="E27" s="358">
        <v>1100</v>
      </c>
      <c r="F27" s="204" t="s">
        <v>533</v>
      </c>
      <c r="G27" s="204" t="s">
        <v>383</v>
      </c>
      <c r="H27" s="58"/>
      <c r="J27" s="164"/>
      <c r="K27" s="404"/>
      <c r="L27" s="404"/>
    </row>
    <row r="28" spans="1:15" x14ac:dyDescent="0.2">
      <c r="B28" s="205">
        <v>80070383</v>
      </c>
      <c r="C28" s="207" t="s">
        <v>535</v>
      </c>
      <c r="D28" s="204" t="s">
        <v>29</v>
      </c>
      <c r="E28" s="401">
        <v>200</v>
      </c>
      <c r="F28" s="204" t="s">
        <v>534</v>
      </c>
      <c r="G28" s="204" t="s">
        <v>384</v>
      </c>
      <c r="H28" s="58"/>
      <c r="J28" s="309"/>
    </row>
    <row r="29" spans="1:15" x14ac:dyDescent="0.2">
      <c r="B29" s="205">
        <v>80070383</v>
      </c>
      <c r="C29" s="207" t="s">
        <v>535</v>
      </c>
      <c r="D29" s="204" t="s">
        <v>28</v>
      </c>
      <c r="E29" s="401">
        <v>100</v>
      </c>
      <c r="F29" s="204" t="s">
        <v>534</v>
      </c>
      <c r="G29" s="204" t="s">
        <v>383</v>
      </c>
      <c r="H29" s="58"/>
    </row>
    <row r="30" spans="1:15" x14ac:dyDescent="0.2">
      <c r="B30" s="205">
        <v>80070383</v>
      </c>
      <c r="C30" s="207" t="s">
        <v>535</v>
      </c>
      <c r="D30" s="204" t="s">
        <v>31</v>
      </c>
      <c r="E30" s="401">
        <v>460</v>
      </c>
      <c r="F30" s="204" t="s">
        <v>534</v>
      </c>
      <c r="G30" s="204" t="s">
        <v>384</v>
      </c>
      <c r="H30" s="58"/>
    </row>
    <row r="31" spans="1:15" x14ac:dyDescent="0.2">
      <c r="B31" s="205">
        <v>80070383</v>
      </c>
      <c r="C31" s="207" t="s">
        <v>535</v>
      </c>
      <c r="D31" s="204" t="s">
        <v>32</v>
      </c>
      <c r="E31" s="401">
        <v>1235</v>
      </c>
      <c r="F31" s="204" t="s">
        <v>534</v>
      </c>
      <c r="G31" s="204" t="s">
        <v>384</v>
      </c>
      <c r="H31" s="58"/>
      <c r="I31" s="200"/>
      <c r="J31" s="200"/>
      <c r="K31" s="348"/>
      <c r="L31" s="200"/>
      <c r="M31" s="200"/>
      <c r="N31" s="200"/>
    </row>
    <row r="32" spans="1:15" s="200" customFormat="1" x14ac:dyDescent="0.2">
      <c r="A32" s="199"/>
      <c r="B32" s="205">
        <v>80070383</v>
      </c>
      <c r="C32" s="207" t="s">
        <v>535</v>
      </c>
      <c r="D32" s="204" t="s">
        <v>33</v>
      </c>
      <c r="E32" s="401">
        <v>180</v>
      </c>
      <c r="F32" s="204" t="s">
        <v>534</v>
      </c>
      <c r="G32" s="204" t="s">
        <v>384</v>
      </c>
      <c r="H32" s="202"/>
      <c r="K32" s="348"/>
    </row>
    <row r="33" spans="1:14" x14ac:dyDescent="0.2">
      <c r="B33" s="205">
        <v>80070383</v>
      </c>
      <c r="C33" s="207" t="s">
        <v>535</v>
      </c>
      <c r="D33" s="205" t="s">
        <v>214</v>
      </c>
      <c r="E33" s="205">
        <v>100</v>
      </c>
      <c r="F33" s="204" t="s">
        <v>534</v>
      </c>
      <c r="G33" s="204" t="s">
        <v>383</v>
      </c>
      <c r="H33" s="58"/>
      <c r="I33" s="200"/>
      <c r="J33" s="200"/>
      <c r="K33" s="200"/>
      <c r="L33" s="200"/>
      <c r="M33" s="200"/>
      <c r="N33" s="200"/>
    </row>
    <row r="34" spans="1:14" s="200" customFormat="1" x14ac:dyDescent="0.2">
      <c r="A34" s="199"/>
      <c r="B34" s="205">
        <v>80070383</v>
      </c>
      <c r="C34" s="207" t="s">
        <v>535</v>
      </c>
      <c r="D34" s="205" t="s">
        <v>214</v>
      </c>
      <c r="E34" s="205">
        <v>150</v>
      </c>
      <c r="F34" s="204" t="s">
        <v>534</v>
      </c>
      <c r="G34" s="204" t="s">
        <v>527</v>
      </c>
    </row>
    <row r="35" spans="1:14" s="200" customFormat="1" x14ac:dyDescent="0.2">
      <c r="A35" s="199"/>
      <c r="B35" s="205">
        <v>80070383</v>
      </c>
      <c r="C35" s="207" t="s">
        <v>535</v>
      </c>
      <c r="D35" s="205" t="s">
        <v>166</v>
      </c>
      <c r="E35" s="205">
        <v>160</v>
      </c>
      <c r="F35" s="204" t="s">
        <v>534</v>
      </c>
      <c r="G35" s="204" t="s">
        <v>383</v>
      </c>
      <c r="N35" s="348"/>
    </row>
    <row r="36" spans="1:14" s="200" customFormat="1" x14ac:dyDescent="0.2">
      <c r="A36" s="199"/>
      <c r="B36" s="205">
        <v>80070383</v>
      </c>
      <c r="C36" s="207" t="s">
        <v>535</v>
      </c>
      <c r="D36" s="205" t="s">
        <v>37</v>
      </c>
      <c r="E36" s="205">
        <v>1100</v>
      </c>
      <c r="F36" s="204" t="s">
        <v>534</v>
      </c>
      <c r="G36" s="204" t="s">
        <v>384</v>
      </c>
      <c r="K36" s="348"/>
      <c r="N36" s="348"/>
    </row>
    <row r="37" spans="1:14" s="200" customFormat="1" x14ac:dyDescent="0.2">
      <c r="A37" s="199"/>
      <c r="B37" s="205">
        <v>80070383</v>
      </c>
      <c r="C37" s="207" t="s">
        <v>535</v>
      </c>
      <c r="D37" s="205" t="s">
        <v>39</v>
      </c>
      <c r="E37" s="205">
        <v>510</v>
      </c>
      <c r="F37" s="204" t="s">
        <v>534</v>
      </c>
      <c r="G37" s="204" t="s">
        <v>384</v>
      </c>
      <c r="N37" s="348"/>
    </row>
    <row r="38" spans="1:14" s="200" customFormat="1" x14ac:dyDescent="0.2">
      <c r="A38" s="199"/>
      <c r="B38" s="205">
        <v>80070383</v>
      </c>
      <c r="C38" s="207" t="s">
        <v>535</v>
      </c>
      <c r="D38" s="204" t="s">
        <v>389</v>
      </c>
      <c r="E38" s="401">
        <v>1600</v>
      </c>
      <c r="F38" s="204" t="s">
        <v>534</v>
      </c>
      <c r="G38" s="204" t="s">
        <v>383</v>
      </c>
    </row>
    <row r="39" spans="1:14" s="200" customFormat="1" x14ac:dyDescent="0.2">
      <c r="A39" s="199"/>
      <c r="B39" s="205">
        <v>80070383</v>
      </c>
      <c r="C39" s="207" t="s">
        <v>535</v>
      </c>
      <c r="D39" s="204" t="s">
        <v>389</v>
      </c>
      <c r="E39" s="401">
        <v>40</v>
      </c>
      <c r="F39" s="204" t="s">
        <v>534</v>
      </c>
      <c r="G39" s="204" t="s">
        <v>527</v>
      </c>
    </row>
    <row r="40" spans="1:14" s="200" customFormat="1" x14ac:dyDescent="0.2">
      <c r="A40" s="199"/>
      <c r="B40" s="205">
        <v>80070383</v>
      </c>
      <c r="C40" s="207" t="s">
        <v>535</v>
      </c>
      <c r="D40" s="399" t="s">
        <v>37</v>
      </c>
      <c r="E40" s="205">
        <v>510</v>
      </c>
      <c r="F40" s="204" t="s">
        <v>540</v>
      </c>
      <c r="G40" s="204" t="s">
        <v>384</v>
      </c>
    </row>
    <row r="41" spans="1:14" s="200" customFormat="1" x14ac:dyDescent="0.2">
      <c r="A41" s="199"/>
      <c r="B41" s="205">
        <v>80070383</v>
      </c>
      <c r="C41" s="207" t="s">
        <v>535</v>
      </c>
      <c r="D41" s="205" t="s">
        <v>382</v>
      </c>
      <c r="E41" s="205">
        <v>30</v>
      </c>
      <c r="F41" s="204" t="s">
        <v>534</v>
      </c>
      <c r="G41" s="204" t="s">
        <v>384</v>
      </c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</row>
    <row r="46" spans="1:14" s="200" customFormat="1" x14ac:dyDescent="0.2">
      <c r="A46" s="199"/>
      <c r="C46" s="203"/>
      <c r="G46" s="199"/>
    </row>
    <row r="47" spans="1:14" s="200" customFormat="1" x14ac:dyDescent="0.2">
      <c r="A47" s="199"/>
      <c r="C47" s="203"/>
      <c r="G47" s="199"/>
    </row>
    <row r="48" spans="1:14" s="200" customFormat="1" x14ac:dyDescent="0.2">
      <c r="A48" s="199"/>
      <c r="C48" s="203"/>
      <c r="G48" s="199"/>
      <c r="I48" s="199"/>
    </row>
    <row r="49" spans="1:9" s="200" customFormat="1" x14ac:dyDescent="0.2">
      <c r="A49" s="199"/>
      <c r="B49" t="s">
        <v>33</v>
      </c>
      <c r="C49" s="200" t="s">
        <v>384</v>
      </c>
      <c r="G49" s="199"/>
      <c r="I49" s="199"/>
    </row>
    <row r="50" spans="1:9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9" s="200" customFormat="1" x14ac:dyDescent="0.2">
      <c r="A51" s="199"/>
      <c r="B51" t="s">
        <v>413</v>
      </c>
      <c r="C51" s="200" t="s">
        <v>527</v>
      </c>
      <c r="F51" s="201"/>
      <c r="G51" s="199"/>
      <c r="I51" s="199"/>
    </row>
    <row r="52" spans="1:9" s="200" customFormat="1" x14ac:dyDescent="0.2">
      <c r="A52" s="199"/>
      <c r="B52" t="s">
        <v>414</v>
      </c>
      <c r="F52" s="201"/>
      <c r="G52" s="199"/>
      <c r="I52" s="199"/>
    </row>
    <row r="53" spans="1:9" s="200" customFormat="1" x14ac:dyDescent="0.2">
      <c r="A53" s="199"/>
      <c r="B53" t="s">
        <v>415</v>
      </c>
      <c r="F53" s="201"/>
      <c r="G53" s="199"/>
      <c r="I53" s="199"/>
    </row>
    <row r="54" spans="1:9" s="200" customFormat="1" x14ac:dyDescent="0.2">
      <c r="A54" s="199"/>
      <c r="B54" t="s">
        <v>416</v>
      </c>
      <c r="F54" s="201"/>
      <c r="G54" s="199"/>
      <c r="I54" s="199"/>
    </row>
    <row r="55" spans="1:9" s="200" customFormat="1" x14ac:dyDescent="0.2">
      <c r="A55" s="199"/>
      <c r="B55" t="s">
        <v>417</v>
      </c>
      <c r="F55" s="201"/>
      <c r="G55" s="199"/>
      <c r="I55" s="199"/>
    </row>
    <row r="56" spans="1:9" s="200" customFormat="1" x14ac:dyDescent="0.2">
      <c r="A56" s="199"/>
      <c r="B56" t="s">
        <v>418</v>
      </c>
      <c r="F56" s="201"/>
      <c r="G56" s="199"/>
      <c r="I56" s="199"/>
    </row>
    <row r="57" spans="1:9" s="200" customFormat="1" x14ac:dyDescent="0.2">
      <c r="A57" s="199"/>
      <c r="B57" t="s">
        <v>419</v>
      </c>
      <c r="F57" s="201"/>
      <c r="G57" s="199"/>
      <c r="I57" s="199"/>
    </row>
    <row r="58" spans="1:9" s="200" customFormat="1" x14ac:dyDescent="0.2">
      <c r="A58" s="199"/>
      <c r="B58" t="s">
        <v>420</v>
      </c>
      <c r="F58" s="201"/>
      <c r="G58" s="199"/>
      <c r="I58" s="199"/>
    </row>
    <row r="59" spans="1:9" s="200" customFormat="1" x14ac:dyDescent="0.2">
      <c r="A59" s="199"/>
      <c r="B59" t="s">
        <v>31</v>
      </c>
      <c r="F59" s="201"/>
      <c r="G59" s="199"/>
      <c r="I59" s="199"/>
    </row>
    <row r="60" spans="1:9" s="200" customFormat="1" x14ac:dyDescent="0.2">
      <c r="A60" s="199"/>
      <c r="B60" t="s">
        <v>35</v>
      </c>
      <c r="F60" s="201"/>
      <c r="G60" s="199"/>
      <c r="I60" s="199"/>
    </row>
    <row r="61" spans="1:9" s="200" customFormat="1" x14ac:dyDescent="0.2">
      <c r="A61" s="199"/>
      <c r="B61" t="s">
        <v>34</v>
      </c>
      <c r="F61" s="201"/>
      <c r="G61" s="199"/>
      <c r="I61" s="199"/>
    </row>
    <row r="62" spans="1:9" s="200" customFormat="1" x14ac:dyDescent="0.2">
      <c r="A62" s="199"/>
      <c r="B62" t="s">
        <v>421</v>
      </c>
      <c r="F62" s="201"/>
      <c r="G62" s="199"/>
      <c r="I62" s="199"/>
    </row>
    <row r="63" spans="1:9" s="200" customFormat="1" x14ac:dyDescent="0.2">
      <c r="A63" s="199"/>
      <c r="B63" t="s">
        <v>422</v>
      </c>
      <c r="F63" s="201"/>
      <c r="G63" s="199"/>
      <c r="I63" s="199"/>
    </row>
    <row r="64" spans="1:9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dataValidations count="6">
    <dataValidation type="list" allowBlank="1" showInputMessage="1" showErrorMessage="1" sqref="G42:G45" xr:uid="{A7339F5B-E89A-4796-B67A-468945C9C4A3}">
      <formula1>$C$49:$C$52</formula1>
    </dataValidation>
    <dataValidation type="list" allowBlank="1" showInputMessage="1" showErrorMessage="1" sqref="D50" xr:uid="{E067B3A4-4723-4795-A8D3-C8229CC52D0C}">
      <formula1>$B$49:$B$69</formula1>
    </dataValidation>
    <dataValidation type="list" allowBlank="1" showInputMessage="1" showErrorMessage="1" sqref="D46:D49" xr:uid="{D7A1A486-4BF4-4149-910D-9AB97009D80C}">
      <formula1>$B$49:$B$76</formula1>
    </dataValidation>
    <dataValidation type="list" allowBlank="1" showInputMessage="1" showErrorMessage="1" sqref="D41:D45" xr:uid="{E8B21322-2838-4EC1-A33A-2CDCFC1B7246}">
      <formula1>$B$47:$B$74</formula1>
    </dataValidation>
    <dataValidation type="list" allowBlank="1" showInputMessage="1" showErrorMessage="1" sqref="D38:D40 D4:D32" xr:uid="{207E4112-5352-430F-9B57-6DB957288CEC}">
      <formula1>$B$49:$B$100</formula1>
    </dataValidation>
    <dataValidation type="list" allowBlank="1" showInputMessage="1" showErrorMessage="1" sqref="G4:G41" xr:uid="{9553358C-90C3-40E5-A7A0-455C34E72177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0CAB5-9059-4B1D-9C0A-BB3210FD44C2}">
  <sheetPr filterMode="1">
    <tabColor rgb="FFFFC000"/>
    <pageSetUpPr fitToPage="1"/>
  </sheetPr>
  <dimension ref="A1:Q153"/>
  <sheetViews>
    <sheetView showGridLines="0" topLeftCell="A59" zoomScale="66" zoomScaleNormal="66" workbookViewId="0">
      <selection activeCell="F68" sqref="F68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546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Enero 2023'!$I$8:$M$24,2,FALSE),0)</f>
        <v>1880</v>
      </c>
      <c r="F8" s="205">
        <f>IFERROR(VLOOKUP($A8,'Control-UTE Enero 2023'!$I$8:$M$24,3,FALSE),0)</f>
        <v>900</v>
      </c>
      <c r="G8" s="205">
        <f>IFERROR(VLOOKUP($A8,'Control-UTE Enero 2023'!$I$8:$M$24,4,FALSE),0)</f>
        <v>0</v>
      </c>
      <c r="H8" s="205">
        <f>E8+F8+G8</f>
        <v>2780</v>
      </c>
      <c r="I8" s="205" t="s">
        <v>12</v>
      </c>
      <c r="J8" s="346">
        <f>ROUND(D8*H8,2)</f>
        <v>8395.6</v>
      </c>
      <c r="K8" s="346" t="e">
        <f t="shared" ref="K8:N8" si="1">ROUND(E8*I8,2)</f>
        <v>#VALUE!</v>
      </c>
      <c r="L8" s="346">
        <f t="shared" si="1"/>
        <v>7556040</v>
      </c>
      <c r="M8" s="346" t="e">
        <f t="shared" si="1"/>
        <v>#VALUE!</v>
      </c>
      <c r="N8" s="346">
        <f t="shared" si="1"/>
        <v>21005791200</v>
      </c>
      <c r="O8" s="71" t="s">
        <v>228</v>
      </c>
      <c r="P8" s="237">
        <f>H8</f>
        <v>2780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Enero 2023'!$I$8:$M$24,2,FALSE),0)</f>
        <v>1560</v>
      </c>
      <c r="F9" s="205">
        <f>IFERROR(VLOOKUP($A9,'Control-UTE Enero 2023'!$I$8:$M$24,3,FALSE),0)</f>
        <v>0</v>
      </c>
      <c r="G9" s="205">
        <f>IFERROR(VLOOKUP($A9,'Control-UTE Enero 2023'!$I$8:$M$24,4,FALSE),0)</f>
        <v>0</v>
      </c>
      <c r="H9" s="205">
        <f t="shared" ref="H9:H56" si="2">E9+F9+G9</f>
        <v>1560</v>
      </c>
      <c r="I9" s="205" t="s">
        <v>12</v>
      </c>
      <c r="J9" s="346">
        <f t="shared" ref="J9:J55" si="3">D9*H9</f>
        <v>6302.4</v>
      </c>
      <c r="K9" s="333"/>
      <c r="O9" s="71" t="s">
        <v>486</v>
      </c>
      <c r="P9" s="237">
        <f t="shared" ref="P9:P55" si="4">H9</f>
        <v>1560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Enero 2023'!$I$8:$M$24,2,FALSE),0)</f>
        <v>120</v>
      </c>
      <c r="F10" s="205">
        <f>IFERROR(VLOOKUP($A10,'Control-UTE Enero 2023'!$I$8:$M$24,3,FALSE),0)</f>
        <v>0</v>
      </c>
      <c r="G10" s="205">
        <f>IFERROR(VLOOKUP($A10,'Control-UTE Enero 2023'!$I$8:$M$24,4,FALSE),0)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Enero 2023'!$I$8:$M$24,2,FALSE),0)</f>
        <v>1825</v>
      </c>
      <c r="F11" s="205">
        <f>IFERROR(VLOOKUP($A11,'Control-UTE Enero 2023'!$I$8:$M$24,3,FALSE),0)</f>
        <v>0</v>
      </c>
      <c r="G11" s="205">
        <f>IFERROR(VLOOKUP($A11,'Control-UTE Enero 2023'!$I$8:$M$24,4,FALSE),0)</f>
        <v>0</v>
      </c>
      <c r="H11" s="205">
        <f t="shared" si="2"/>
        <v>1825</v>
      </c>
      <c r="I11" s="205" t="s">
        <v>12</v>
      </c>
      <c r="J11" s="346">
        <f t="shared" si="3"/>
        <v>4982.25</v>
      </c>
      <c r="K11" s="377"/>
      <c r="N11" s="199"/>
      <c r="O11" s="71" t="s">
        <v>230</v>
      </c>
      <c r="P11" s="237">
        <f t="shared" si="4"/>
        <v>1825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Enero 2023'!$I$8:$M$24,2,FALSE),0)</f>
        <v>390</v>
      </c>
      <c r="F12" s="205">
        <f>IFERROR(VLOOKUP($A12,'Control-UTE Enero 2023'!$I$8:$M$24,3,FALSE),0)</f>
        <v>0</v>
      </c>
      <c r="G12" s="205">
        <f>IFERROR(VLOOKUP($A12,'Control-UTE Enero 2023'!$I$8:$M$24,4,FALSE),0)</f>
        <v>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Enero 2023'!$I$8:$M$24,2,FALSE),0)</f>
        <v>0</v>
      </c>
      <c r="F13" s="205">
        <f>IFERROR(VLOOKUP($A13,'Control-UTE Enero 2023'!$I$8:$M$24,3,FALSE),0)</f>
        <v>0</v>
      </c>
      <c r="G13" s="205">
        <f>IFERROR(VLOOKUP($A13,'Control-UTE Enero 2023'!$I$8:$M$24,4,FALSE),0)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/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Enero 2023'!$I$8:$M$24,2,FALSE),0)</f>
        <v>0</v>
      </c>
      <c r="F14" s="205">
        <f>IFERROR(VLOOKUP($A14,'Control-UTE Enero 2023'!$I$8:$M$24,3,FALSE),0)</f>
        <v>0</v>
      </c>
      <c r="G14" s="205">
        <f>IFERROR(VLOOKUP($A14,'Control-UTE Enero 2023'!$I$8:$M$24,4,FALSE),0)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Enero 2023'!$I$8:$M$24,2,FALSE),0)</f>
        <v>600</v>
      </c>
      <c r="F15" s="205">
        <f>IFERROR(VLOOKUP($A15,'Control-UTE Enero 2023'!$I$8:$M$24,3,FALSE),0)</f>
        <v>0</v>
      </c>
      <c r="G15" s="205">
        <f>IFERROR(VLOOKUP($A15,'Control-UTE Enero 2023'!$I$8:$M$24,4,FALSE),0)</f>
        <v>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Enero 2023'!$I$8:$M$24,2,FALSE),0)</f>
        <v>630</v>
      </c>
      <c r="F16" s="205">
        <f>IFERROR(VLOOKUP($A16,'Control-UTE Enero 2023'!$I$8:$M$24,3,FALSE),0)</f>
        <v>0</v>
      </c>
      <c r="G16" s="205">
        <f>IFERROR(VLOOKUP($A16,'Control-UTE Enero 2023'!$I$8:$M$24,4,FALSE),0)</f>
        <v>0</v>
      </c>
      <c r="H16" s="205">
        <f t="shared" si="2"/>
        <v>630</v>
      </c>
      <c r="I16" s="347" t="s">
        <v>12</v>
      </c>
      <c r="J16" s="346">
        <f t="shared" si="3"/>
        <v>3515.4</v>
      </c>
      <c r="K16" s="377"/>
      <c r="O16" s="71" t="s">
        <v>488</v>
      </c>
      <c r="P16" s="237">
        <f t="shared" si="4"/>
        <v>630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Enero 2023'!$I$8:$M$24,2,FALSE),0)</f>
        <v>0</v>
      </c>
      <c r="F17" s="205">
        <f>IFERROR(VLOOKUP($A17,'Control-UTE Enero 2023'!$I$8:$M$24,3,FALSE),0)</f>
        <v>0</v>
      </c>
      <c r="G17" s="205">
        <f>IFERROR(VLOOKUP($A17,'Control-UTE Enero 2023'!$I$8:$M$24,4,FALSE),0)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Enero 2023'!$I$8:$M$24,2,FALSE),0)</f>
        <v>875</v>
      </c>
      <c r="F18" s="205">
        <f>IFERROR(VLOOKUP($A18,'Control-UTE Enero 2023'!$I$8:$M$24,3,FALSE),0)</f>
        <v>0</v>
      </c>
      <c r="G18" s="205">
        <f>IFERROR(VLOOKUP($A18,'Control-UTE Enero 2023'!$I$8:$M$24,4,FALSE),0)</f>
        <v>0</v>
      </c>
      <c r="H18" s="205">
        <f t="shared" si="2"/>
        <v>875</v>
      </c>
      <c r="I18" s="347" t="s">
        <v>12</v>
      </c>
      <c r="J18" s="346">
        <f t="shared" si="3"/>
        <v>2047.4999999999998</v>
      </c>
      <c r="K18" s="333"/>
      <c r="N18" s="199"/>
      <c r="O18" s="71" t="s">
        <v>226</v>
      </c>
      <c r="P18" s="237">
        <f>H18</f>
        <v>875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Enero 2023'!$I$8:$M$24,2,FALSE),0)</f>
        <v>0</v>
      </c>
      <c r="F19" s="205">
        <f>IFERROR(VLOOKUP($A19,'Control-UTE Enero 2023'!$I$8:$M$24,3,FALSE),0)</f>
        <v>2340</v>
      </c>
      <c r="G19" s="205">
        <f>IFERROR(VLOOKUP($A19,'Control-UTE Enero 2023'!$I$8:$M$24,4,FALSE),0)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Enero 2023'!$I$8:$M$24,2,FALSE),0)</f>
        <v>0</v>
      </c>
      <c r="F20" s="205">
        <f>IFERROR(VLOOKUP($A20,'Control-UTE Enero 2023'!$I$8:$M$24,3,FALSE),0)</f>
        <v>0</v>
      </c>
      <c r="G20" s="205">
        <f>IFERROR(VLOOKUP($A20,'Control-UTE Enero 2023'!$I$8:$M$24,4,FALSE),0)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Enero 2023'!$I$8:$M$24,2,FALSE),0)</f>
        <v>0</v>
      </c>
      <c r="F21" s="205">
        <f>IFERROR(VLOOKUP($A21,'Control-UTE Enero 2023'!$I$8:$M$24,3,FALSE),0)</f>
        <v>0</v>
      </c>
      <c r="G21" s="205">
        <f>IFERROR(VLOOKUP($A21,'Control-UTE Enero 2023'!$I$8:$M$24,4,FALSE),0)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Enero 2023'!$I$8:$M$24,2,FALSE),0)</f>
        <v>0</v>
      </c>
      <c r="F22" s="205">
        <f>IFERROR(VLOOKUP($A22,'Control-UTE Enero 2023'!$I$8:$M$24,3,FALSE),0)</f>
        <v>0</v>
      </c>
      <c r="G22" s="205">
        <f>IFERROR(VLOOKUP($A22,'Control-UTE Enero 2023'!$I$8:$M$24,4,FALSE),0)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Enero 2023'!$I$8:$M$24,2,FALSE),0)</f>
        <v>0</v>
      </c>
      <c r="F23" s="205">
        <f>IFERROR(VLOOKUP($A23,'Control-UTE Enero 2023'!$I$8:$M$24,3,FALSE),0)</f>
        <v>0</v>
      </c>
      <c r="G23" s="205">
        <f>IFERROR(VLOOKUP($A23,'Control-UTE Enero 2023'!$I$8:$M$24,4,FALSE),0)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Enero 2023'!$I$8:$M$24,2,FALSE),0)</f>
        <v>0</v>
      </c>
      <c r="F24" s="205">
        <f>IFERROR(VLOOKUP($A24,'Control-UTE Enero 2023'!$I$8:$M$24,3,FALSE),0)</f>
        <v>0</v>
      </c>
      <c r="G24" s="205">
        <f>IFERROR(VLOOKUP($A24,'Control-UTE Enero 2023'!$I$8:$M$24,4,FALSE),0)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Enero 2023'!$I$8:$M$24,2,FALSE),0)</f>
        <v>0</v>
      </c>
      <c r="F25" s="205">
        <f>IFERROR(VLOOKUP($A25,'Control-UTE Enero 2023'!$I$8:$M$24,3,FALSE),0)</f>
        <v>0</v>
      </c>
      <c r="G25" s="205">
        <f>IFERROR(VLOOKUP($A25,'Control-UTE Enero 2023'!$I$8:$M$24,4,FALSE),0)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Enero 2023'!$I$8:$M$24,2,FALSE),0)</f>
        <v>0</v>
      </c>
      <c r="F26" s="205">
        <f>IFERROR(VLOOKUP($A26,'Control-UTE Enero 2023'!$I$8:$M$24,3,FALSE),0)</f>
        <v>0</v>
      </c>
      <c r="G26" s="205">
        <f>IFERROR(VLOOKUP($A26,'Control-UTE Enero 2023'!$I$8:$M$24,4,FALSE),0)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Enero 2023'!$I$8:$M$24,2,FALSE),0)</f>
        <v>0</v>
      </c>
      <c r="F27" s="205">
        <f>IFERROR(VLOOKUP($A27,'Control-UTE Enero 2023'!$I$8:$M$24,3,FALSE),0)</f>
        <v>0</v>
      </c>
      <c r="G27" s="205">
        <f>IFERROR(VLOOKUP($A27,'Control-UTE Enero 2023'!$I$8:$M$24,4,FALSE),0)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Enero 2023'!$I$8:$M$24,2,FALSE),0)</f>
        <v>0</v>
      </c>
      <c r="F28" s="205">
        <f>IFERROR(VLOOKUP($A28,'Control-UTE Enero 2023'!$I$8:$M$24,3,FALSE),0)</f>
        <v>0</v>
      </c>
      <c r="G28" s="205">
        <f>IFERROR(VLOOKUP($A28,'Control-UTE Enero 2023'!$I$8:$M$24,4,FALSE),0)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Enero 2023'!$I$8:$M$24,2,FALSE),0)</f>
        <v>0</v>
      </c>
      <c r="F29" s="205">
        <f>IFERROR(VLOOKUP($A29,'Control-UTE Enero 2023'!$I$8:$M$24,3,FALSE),0)</f>
        <v>0</v>
      </c>
      <c r="G29" s="205">
        <f>IFERROR(VLOOKUP($A29,'Control-UTE Enero 2023'!$I$8:$M$24,4,FALSE),0)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Enero 2023'!$I$8:$M$24,2,FALSE),0)</f>
        <v>0</v>
      </c>
      <c r="F30" s="205">
        <f>IFERROR(VLOOKUP($A30,'Control-UTE Enero 2023'!$I$8:$M$24,3,FALSE),0)</f>
        <v>0</v>
      </c>
      <c r="G30" s="205">
        <f>IFERROR(VLOOKUP($A30,'Control-UTE Enero 2023'!$I$8:$M$24,4,FALSE),0)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Enero 2023'!$I$8:$M$24,2,FALSE),0)</f>
        <v>0</v>
      </c>
      <c r="F31" s="205">
        <f>IFERROR(VLOOKUP($A31,'Control-UTE Enero 2023'!$I$8:$M$24,3,FALSE),0)</f>
        <v>0</v>
      </c>
      <c r="G31" s="205">
        <f>IFERROR(VLOOKUP($A31,'Control-UTE Enero 2023'!$I$8:$M$24,4,FALSE),0)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Enero 2023'!$I$8:$M$24,2,FALSE),0)</f>
        <v>0</v>
      </c>
      <c r="F32" s="205">
        <f>IFERROR(VLOOKUP($A32,'Control-UTE Enero 2023'!$I$8:$M$24,3,FALSE),0)</f>
        <v>0</v>
      </c>
      <c r="G32" s="205">
        <f>IFERROR(VLOOKUP($A32,'Control-UTE Enero 2023'!$I$8:$M$24,4,FALSE),0)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Enero 2023'!$I$8:$M$24,2,FALSE),0)</f>
        <v>0</v>
      </c>
      <c r="F33" s="205">
        <f>IFERROR(VLOOKUP($A33,'Control-UTE Enero 2023'!$I$8:$M$24,3,FALSE),0)</f>
        <v>0</v>
      </c>
      <c r="G33" s="205">
        <f>IFERROR(VLOOKUP($A33,'Control-UTE Enero 2023'!$I$8:$M$24,4,FALSE),0)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Enero 2023'!$I$8:$M$24,2,FALSE),0)</f>
        <v>0</v>
      </c>
      <c r="F34" s="205">
        <f>IFERROR(VLOOKUP($A34,'Control-UTE Enero 2023'!$I$8:$M$24,3,FALSE),0)</f>
        <v>0</v>
      </c>
      <c r="G34" s="205">
        <f>IFERROR(VLOOKUP($A34,'Control-UTE Enero 2023'!$I$8:$M$24,4,FALSE),0)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Enero 2023'!$I$8:$M$24,2,FALSE),0)</f>
        <v>0</v>
      </c>
      <c r="F35" s="205">
        <f>IFERROR(VLOOKUP($A35,'Control-UTE Enero 2023'!$I$8:$M$24,3,FALSE),0)</f>
        <v>0</v>
      </c>
      <c r="G35" s="205">
        <f>IFERROR(VLOOKUP($A35,'Control-UTE Enero 2023'!$I$8:$M$24,4,FALSE),0)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Enero 2023'!$I$8:$M$24,2,FALSE),0)</f>
        <v>0</v>
      </c>
      <c r="F36" s="205">
        <f>IFERROR(VLOOKUP($A36,'Control-UTE Enero 2023'!$I$8:$M$24,3,FALSE),0)</f>
        <v>0</v>
      </c>
      <c r="G36" s="205">
        <f>IFERROR(VLOOKUP($A36,'Control-UTE Enero 2023'!$I$8:$M$24,4,FALSE),0)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Enero 2023'!$I$8:$M$24,2,FALSE),0)</f>
        <v>0</v>
      </c>
      <c r="F37" s="205">
        <f>IFERROR(VLOOKUP($A37,'Control-UTE Enero 2023'!$I$8:$M$24,3,FALSE),0)</f>
        <v>0</v>
      </c>
      <c r="G37" s="205">
        <f>IFERROR(VLOOKUP($A37,'Control-UTE Enero 2023'!$I$8:$M$24,4,FALSE),0)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Enero 2023'!$I$8:$M$24,2,FALSE),0)</f>
        <v>0</v>
      </c>
      <c r="F38" s="205">
        <f>IFERROR(VLOOKUP($A38,'Control-UTE Enero 2023'!$I$8:$M$24,3,FALSE),0)</f>
        <v>0</v>
      </c>
      <c r="G38" s="205">
        <f>IFERROR(VLOOKUP($A38,'Control-UTE Enero 2023'!$I$8:$M$24,4,FALSE),0)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Enero 2023'!$I$8:$M$24,2,FALSE),0)</f>
        <v>0</v>
      </c>
      <c r="F39" s="205">
        <f>IFERROR(VLOOKUP($A39,'Control-UTE Enero 2023'!$I$8:$M$24,3,FALSE),0)</f>
        <v>0</v>
      </c>
      <c r="G39" s="205">
        <f>IFERROR(VLOOKUP($A39,'Control-UTE Enero 2023'!$I$8:$M$24,4,FALSE),0)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Enero 2023'!$I$8:$M$24,2,FALSE),0)</f>
        <v>0</v>
      </c>
      <c r="F40" s="205">
        <f>IFERROR(VLOOKUP($A40,'Control-UTE Enero 2023'!$I$8:$M$24,3,FALSE),0)</f>
        <v>0</v>
      </c>
      <c r="G40" s="205">
        <f>IFERROR(VLOOKUP($A40,'Control-UTE Enero 2023'!$I$8:$M$24,4,FALSE),0)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Enero 2023'!$I$8:$M$24,2,FALSE),0)</f>
        <v>0</v>
      </c>
      <c r="F41" s="205">
        <f>IFERROR(VLOOKUP($A41,'Control-UTE Enero 2023'!$I$8:$M$24,3,FALSE),0)</f>
        <v>300</v>
      </c>
      <c r="G41" s="205">
        <f>IFERROR(VLOOKUP($A41,'Control-UTE Enero 2023'!$I$8:$M$24,4,FALSE),0)</f>
        <v>0</v>
      </c>
      <c r="H41" s="205">
        <f t="shared" si="2"/>
        <v>300</v>
      </c>
      <c r="I41" s="347" t="s">
        <v>12</v>
      </c>
      <c r="J41" s="346">
        <f t="shared" si="3"/>
        <v>1230</v>
      </c>
      <c r="K41" s="333"/>
      <c r="N41" s="199"/>
      <c r="O41" s="71" t="s">
        <v>225</v>
      </c>
      <c r="P41" s="237">
        <f t="shared" si="4"/>
        <v>300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Enero 2023'!$I$8:$M$24,2,FALSE),0)</f>
        <v>0</v>
      </c>
      <c r="F42" s="205">
        <f>IFERROR(VLOOKUP($A42,'Control-UTE Enero 2023'!$I$8:$M$24,3,FALSE),0)</f>
        <v>0</v>
      </c>
      <c r="G42" s="205">
        <f>IFERROR(VLOOKUP($A42,'Control-UTE Enero 2023'!$I$8:$M$24,4,FALSE),0)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Enero 2023'!$I$8:$M$24,2,FALSE),0)</f>
        <v>0</v>
      </c>
      <c r="F43" s="205">
        <f>IFERROR(VLOOKUP($A43,'Control-UTE Enero 2023'!$I$8:$M$24,3,FALSE),0)</f>
        <v>0</v>
      </c>
      <c r="G43" s="205">
        <f>IFERROR(VLOOKUP($A43,'Control-UTE Enero 2023'!$I$8:$M$24,4,FALSE),0)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Enero 2023'!$I$8:$M$24,2,FALSE),0)</f>
        <v>0</v>
      </c>
      <c r="F44" s="205">
        <f>IFERROR(VLOOKUP($A44,'Control-UTE Enero 2023'!$I$8:$M$24,3,FALSE),0)</f>
        <v>0</v>
      </c>
      <c r="G44" s="205">
        <f>IFERROR(VLOOKUP($A44,'Control-UTE Enero 2023'!$I$8:$M$24,4,FALSE),0)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Enero 2023'!$I$8:$M$24,2,FALSE),0)</f>
        <v>0</v>
      </c>
      <c r="F45" s="205">
        <f>IFERROR(VLOOKUP($A45,'Control-UTE Enero 2023'!$I$8:$M$24,3,FALSE),0)</f>
        <v>0</v>
      </c>
      <c r="G45" s="205">
        <f>IFERROR(VLOOKUP($A45,'Control-UTE Enero 2023'!$I$8:$M$24,4,FALSE),0)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Enero 2023'!$I$8:$M$24,2,FALSE),0)</f>
        <v>0</v>
      </c>
      <c r="F46" s="205">
        <f>IFERROR(VLOOKUP($A46,'Control-UTE Enero 2023'!$I$8:$M$24,3,FALSE),0)</f>
        <v>0</v>
      </c>
      <c r="G46" s="205">
        <f>IFERROR(VLOOKUP($A46,'Control-UTE Enero 2023'!$I$8:$M$24,4,FALSE),0)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Enero 2023'!$I$8:$M$24,2,FALSE),0)</f>
        <v>60</v>
      </c>
      <c r="F47" s="205">
        <f>IFERROR(VLOOKUP($A47,'Control-UTE Enero 2023'!$I$8:$M$24,3,FALSE),0)</f>
        <v>0</v>
      </c>
      <c r="G47" s="205">
        <f>IFERROR(VLOOKUP($A47,'Control-UTE Enero 2023'!$I$8:$M$24,4,FALSE),0)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Enero 2023'!$I$8:$M$24,2,FALSE),0)</f>
        <v>0</v>
      </c>
      <c r="F48" s="205">
        <f>IFERROR(VLOOKUP($A48,'Control-UTE Enero 2023'!$I$8:$M$24,3,FALSE),0)</f>
        <v>0</v>
      </c>
      <c r="G48" s="205">
        <f>IFERROR(VLOOKUP($A48,'Control-UTE Enero 2023'!$I$8:$M$24,4,FALSE),0)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Enero 2023'!$I$8:$M$24,2,FALSE),0)</f>
        <v>0</v>
      </c>
      <c r="F49" s="205">
        <f>IFERROR(VLOOKUP($A49,'Control-UTE Enero 2023'!$I$8:$M$24,3,FALSE),0)</f>
        <v>0</v>
      </c>
      <c r="G49" s="205">
        <f>IFERROR(VLOOKUP($A49,'Control-UTE Enero 2023'!$I$8:$M$24,4,FALSE),0)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Enero 2023'!$I$8:$M$24,2,FALSE),0)</f>
        <v>0</v>
      </c>
      <c r="F50" s="205">
        <f>IFERROR(VLOOKUP($A50,'Control-UTE Enero 2023'!$I$8:$M$24,3,FALSE),0)</f>
        <v>720</v>
      </c>
      <c r="G50" s="205">
        <f>IFERROR(VLOOKUP($A50,'Control-UTE Enero 2023'!$I$8:$M$24,4,FALSE),0)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Enero 2023'!$I$8:$M$24,2,FALSE),0)</f>
        <v>0</v>
      </c>
      <c r="F51" s="205">
        <f>IFERROR(VLOOKUP($A51,'Control-UTE Enero 2023'!$I$8:$M$24,3,FALSE),0)</f>
        <v>450</v>
      </c>
      <c r="G51" s="205">
        <f>IFERROR(VLOOKUP($A51,'Control-UTE Enero 2023'!$I$8:$M$24,4,FALSE),0)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Enero 2023'!$I$8:$M$24,2,FALSE),0)</f>
        <v>0</v>
      </c>
      <c r="F52" s="205">
        <f>IFERROR(VLOOKUP($A52,'Control-UTE Enero 2023'!$I$8:$M$24,3,FALSE),0)</f>
        <v>360</v>
      </c>
      <c r="G52" s="205">
        <f>IFERROR(VLOOKUP($A52,'Control-UTE Enero 2023'!$I$8:$M$24,4,FALSE),0)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Enero 2023'!$I$8:$M$24,2,FALSE),0)</f>
        <v>0</v>
      </c>
      <c r="F53" s="205">
        <f>IFERROR(VLOOKUP($A53,'Control-UTE Enero 2023'!$I$8:$M$24,3,FALSE),0)</f>
        <v>0</v>
      </c>
      <c r="G53" s="205">
        <f>IFERROR(VLOOKUP($A53,'Control-UTE Enero 2023'!$I$8:$M$24,4,FALSE),0)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Enero 2023'!$I$8:$M$24,2,FALSE),0)</f>
        <v>0</v>
      </c>
      <c r="F54" s="205">
        <f>IFERROR(VLOOKUP($A54,'Control-UTE Enero 2023'!$I$8:$M$24,3,FALSE),0)</f>
        <v>0</v>
      </c>
      <c r="G54" s="205">
        <f>IFERROR(VLOOKUP($A54,'Control-UTE Enero 2023'!$I$8:$M$24,4,FALSE),0)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Enero 2023'!$I$8:$M$24,2,FALSE),0)</f>
        <v>150</v>
      </c>
      <c r="F55" s="205">
        <f>IFERROR(VLOOKUP($A55,'Control-UTE Enero 2023'!$I$8:$M$24,3,FALSE),0)</f>
        <v>0</v>
      </c>
      <c r="G55" s="205">
        <f>IFERROR(VLOOKUP($A55,'Control-UTE Enero 2023'!$I$8:$M$24,4,FALSE),0)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Enero 2023'!$I$8:$M$24,2,FALSE),0)</f>
        <v>0</v>
      </c>
      <c r="F56" s="205">
        <f>IFERROR(VLOOKUP($A56,'Control-UTE Enero 2023'!$I$8:$M$24,3,FALSE),0)</f>
        <v>6870</v>
      </c>
      <c r="G56" s="205">
        <f>IFERROR(VLOOKUP($A56,'Control-UTE Enero 2023'!$I$8:$M$24,4,FALSE),0)</f>
        <v>240</v>
      </c>
      <c r="H56" s="205">
        <f t="shared" si="2"/>
        <v>7110</v>
      </c>
      <c r="I56" s="347" t="s">
        <v>12</v>
      </c>
      <c r="J56" s="346">
        <f>D56*H56</f>
        <v>20974.5</v>
      </c>
      <c r="K56" s="333"/>
      <c r="N56" s="199"/>
      <c r="O56" s="71" t="s">
        <v>399</v>
      </c>
      <c r="P56" s="237">
        <f>H56</f>
        <v>7110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8090</v>
      </c>
      <c r="F57" s="381">
        <f t="shared" ref="F57:G57" si="5">SUM(F8:F56)</f>
        <v>11940</v>
      </c>
      <c r="G57" s="381">
        <f t="shared" si="5"/>
        <v>390</v>
      </c>
      <c r="H57" s="381">
        <f>SUM(H8:H56)</f>
        <v>20420</v>
      </c>
      <c r="I57" s="408" t="s">
        <v>12</v>
      </c>
      <c r="J57" s="81">
        <f>SUM(J8:J56)</f>
        <v>81883.450000000012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81883.450000000012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0.33655091474528731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27557.95</v>
      </c>
      <c r="K60" s="333"/>
      <c r="L60" s="333"/>
      <c r="M60" s="333"/>
    </row>
    <row r="61" spans="1:17" ht="30" customHeight="1" x14ac:dyDescent="0.2">
      <c r="B61" s="202"/>
      <c r="C61" s="540" t="s">
        <v>324</v>
      </c>
      <c r="D61" s="540"/>
      <c r="E61" s="540"/>
      <c r="F61" s="540" t="e">
        <f>G61/G58</f>
        <v>#DIV/0!</v>
      </c>
      <c r="G61" s="540"/>
      <c r="H61" s="540"/>
      <c r="I61" s="392">
        <f>J61/$J$59</f>
        <v>0.64342672420373093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52686</v>
      </c>
      <c r="K61" s="377"/>
      <c r="L61" s="321"/>
      <c r="M61" s="321"/>
    </row>
    <row r="62" spans="1:17" ht="30" customHeight="1" x14ac:dyDescent="0.2">
      <c r="B62" s="202"/>
      <c r="C62" s="540" t="s">
        <v>343</v>
      </c>
      <c r="D62" s="540"/>
      <c r="E62" s="540"/>
      <c r="F62" s="540" t="e">
        <f>G62/G59</f>
        <v>#DIV/0!</v>
      </c>
      <c r="G62" s="540"/>
      <c r="H62" s="540"/>
      <c r="I62" s="392">
        <f>J62/$J$59</f>
        <v>2.0022361050981607E-2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1639.5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Enero 2023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1262687.81</v>
      </c>
      <c r="H65" s="167">
        <v>0.99</v>
      </c>
      <c r="I65" s="205" t="s">
        <v>10</v>
      </c>
      <c r="J65" s="340">
        <f>(G65*H65)</f>
        <v>1250060.9319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1262687.81</v>
      </c>
      <c r="H67" s="167">
        <v>0.01</v>
      </c>
      <c r="I67" s="205" t="s">
        <v>10</v>
      </c>
      <c r="J67" s="340">
        <f>(G67*H67)</f>
        <v>12626.878100000002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83825.450000000012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1262687.81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Q67" xr:uid="{10C0CAB5-9059-4B1D-9C0A-BB3210FD44C2}">
    <filterColumn colId="7">
      <filters blank="1">
        <filter val="0,01"/>
        <filter val="0,99"/>
        <filter val="120"/>
        <filter val="150"/>
        <filter val="1560"/>
        <filter val="1825"/>
        <filter val="20.420,00"/>
        <filter val="2340"/>
        <filter val="2780"/>
        <filter val="300"/>
        <filter val="360"/>
        <filter val="390"/>
        <filter val="60"/>
        <filter val="600"/>
        <filter val="630"/>
        <filter val="7110"/>
        <filter val="720"/>
        <filter val="875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AA7D1-E916-4B8B-AD0E-5AF051A82CC3}">
  <sheetPr>
    <pageSetUpPr fitToPage="1"/>
  </sheetPr>
  <dimension ref="A1:P120"/>
  <sheetViews>
    <sheetView topLeftCell="G1" zoomScaleNormal="100" workbookViewId="0">
      <selection activeCell="F17" sqref="F1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2.7109375" style="199" bestFit="1" customWidth="1"/>
    <col min="12" max="12" width="18.42578125" style="199" bestFit="1" customWidth="1"/>
    <col min="13" max="13" width="11.140625" style="199" bestFit="1" customWidth="1"/>
    <col min="14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329</v>
      </c>
    </row>
    <row r="4" spans="2:16" x14ac:dyDescent="0.2">
      <c r="B4" s="205">
        <v>80071916</v>
      </c>
      <c r="C4" s="207">
        <v>44930</v>
      </c>
      <c r="D4" s="204" t="s">
        <v>29</v>
      </c>
      <c r="E4" s="401">
        <v>360</v>
      </c>
      <c r="F4" s="204" t="s">
        <v>542</v>
      </c>
      <c r="G4" s="204" t="s">
        <v>384</v>
      </c>
      <c r="I4" s="200"/>
    </row>
    <row r="5" spans="2:16" x14ac:dyDescent="0.2">
      <c r="B5" s="205">
        <v>80071916</v>
      </c>
      <c r="C5" s="207">
        <v>44930</v>
      </c>
      <c r="D5" s="204" t="s">
        <v>35</v>
      </c>
      <c r="E5" s="401">
        <v>1655</v>
      </c>
      <c r="F5" s="204" t="s">
        <v>542</v>
      </c>
      <c r="G5" s="204" t="s">
        <v>383</v>
      </c>
      <c r="I5" s="200"/>
    </row>
    <row r="6" spans="2:16" x14ac:dyDescent="0.2">
      <c r="B6" s="205">
        <v>80071916</v>
      </c>
      <c r="C6" s="207">
        <v>44930</v>
      </c>
      <c r="D6" s="204" t="s">
        <v>149</v>
      </c>
      <c r="E6" s="401">
        <v>720</v>
      </c>
      <c r="F6" s="204" t="s">
        <v>542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 s="76"/>
      <c r="O6"/>
    </row>
    <row r="7" spans="2:16" x14ac:dyDescent="0.2">
      <c r="B7" s="205">
        <v>80071916</v>
      </c>
      <c r="C7" s="207">
        <v>44930</v>
      </c>
      <c r="D7" s="204" t="s">
        <v>214</v>
      </c>
      <c r="E7" s="401">
        <v>150</v>
      </c>
      <c r="F7" s="204" t="s">
        <v>542</v>
      </c>
      <c r="G7" s="204" t="s">
        <v>527</v>
      </c>
      <c r="I7" s="101" t="s">
        <v>23</v>
      </c>
      <c r="J7" s="76" t="s">
        <v>384</v>
      </c>
      <c r="K7" s="76" t="s">
        <v>383</v>
      </c>
      <c r="L7" s="76" t="s">
        <v>527</v>
      </c>
      <c r="M7" s="76" t="s">
        <v>27</v>
      </c>
      <c r="N7" s="76" t="s">
        <v>24</v>
      </c>
      <c r="O7"/>
    </row>
    <row r="8" spans="2:16" x14ac:dyDescent="0.2">
      <c r="B8" s="205">
        <v>80071916</v>
      </c>
      <c r="C8" s="207">
        <v>44930</v>
      </c>
      <c r="D8" s="204" t="s">
        <v>389</v>
      </c>
      <c r="E8" s="401">
        <v>3570</v>
      </c>
      <c r="F8" s="204" t="s">
        <v>542</v>
      </c>
      <c r="G8" s="204" t="s">
        <v>383</v>
      </c>
      <c r="I8" s="76" t="s">
        <v>29</v>
      </c>
      <c r="J8" s="76">
        <v>600</v>
      </c>
      <c r="K8" s="76"/>
      <c r="L8" s="76"/>
      <c r="M8" s="76"/>
      <c r="N8" s="76">
        <v>600</v>
      </c>
      <c r="O8"/>
      <c r="P8" s="200"/>
    </row>
    <row r="9" spans="2:16" x14ac:dyDescent="0.2">
      <c r="B9" s="205">
        <v>80071916</v>
      </c>
      <c r="C9" s="207">
        <v>44930</v>
      </c>
      <c r="D9" s="204" t="s">
        <v>389</v>
      </c>
      <c r="E9" s="401">
        <v>180</v>
      </c>
      <c r="F9" s="204" t="s">
        <v>542</v>
      </c>
      <c r="G9" s="204" t="s">
        <v>527</v>
      </c>
      <c r="I9" s="76" t="s">
        <v>28</v>
      </c>
      <c r="J9" s="76"/>
      <c r="K9" s="76">
        <v>300</v>
      </c>
      <c r="L9" s="76"/>
      <c r="M9" s="76"/>
      <c r="N9" s="76">
        <v>300</v>
      </c>
      <c r="O9"/>
      <c r="P9" s="200"/>
    </row>
    <row r="10" spans="2:16" x14ac:dyDescent="0.2">
      <c r="B10" s="205">
        <v>80071916</v>
      </c>
      <c r="C10" s="207">
        <v>44930</v>
      </c>
      <c r="D10" s="204" t="s">
        <v>42</v>
      </c>
      <c r="E10" s="401">
        <v>120</v>
      </c>
      <c r="F10" s="204" t="s">
        <v>542</v>
      </c>
      <c r="G10" s="204" t="s">
        <v>384</v>
      </c>
      <c r="I10" s="76" t="s">
        <v>31</v>
      </c>
      <c r="J10" s="76">
        <v>875</v>
      </c>
      <c r="K10" s="76"/>
      <c r="L10" s="76"/>
      <c r="M10" s="76"/>
      <c r="N10" s="76">
        <v>875</v>
      </c>
      <c r="O10"/>
      <c r="P10" s="200"/>
    </row>
    <row r="11" spans="2:16" x14ac:dyDescent="0.2">
      <c r="B11" s="205">
        <v>80071923</v>
      </c>
      <c r="C11" s="207">
        <v>44930</v>
      </c>
      <c r="D11" s="204" t="s">
        <v>28</v>
      </c>
      <c r="E11" s="401">
        <v>200</v>
      </c>
      <c r="F11" s="204" t="s">
        <v>543</v>
      </c>
      <c r="G11" s="204" t="s">
        <v>383</v>
      </c>
      <c r="I11" s="76" t="s">
        <v>32</v>
      </c>
      <c r="J11" s="76">
        <v>1560</v>
      </c>
      <c r="K11" s="76"/>
      <c r="L11" s="76"/>
      <c r="M11" s="76"/>
      <c r="N11" s="76">
        <v>1560</v>
      </c>
      <c r="O11"/>
      <c r="P11" s="200"/>
    </row>
    <row r="12" spans="2:16" x14ac:dyDescent="0.2">
      <c r="B12" s="205">
        <v>80071923</v>
      </c>
      <c r="C12" s="207">
        <v>44930</v>
      </c>
      <c r="D12" s="204" t="s">
        <v>31</v>
      </c>
      <c r="E12" s="401">
        <v>415</v>
      </c>
      <c r="F12" s="204" t="s">
        <v>543</v>
      </c>
      <c r="G12" s="204" t="s">
        <v>384</v>
      </c>
      <c r="I12" s="76" t="s">
        <v>33</v>
      </c>
      <c r="J12" s="76">
        <v>1880</v>
      </c>
      <c r="K12" s="76">
        <v>900</v>
      </c>
      <c r="L12" s="76"/>
      <c r="M12" s="76"/>
      <c r="N12" s="76">
        <v>2780</v>
      </c>
      <c r="O12"/>
      <c r="P12" s="200"/>
    </row>
    <row r="13" spans="2:16" x14ac:dyDescent="0.2">
      <c r="B13" s="205">
        <v>80071923</v>
      </c>
      <c r="C13" s="207">
        <v>44930</v>
      </c>
      <c r="D13" s="204" t="s">
        <v>32</v>
      </c>
      <c r="E13" s="401">
        <v>295</v>
      </c>
      <c r="F13" s="204" t="s">
        <v>543</v>
      </c>
      <c r="G13" s="204" t="s">
        <v>384</v>
      </c>
      <c r="I13" s="76" t="s">
        <v>35</v>
      </c>
      <c r="J13" s="76"/>
      <c r="K13" s="76">
        <v>2340</v>
      </c>
      <c r="L13" s="76"/>
      <c r="M13" s="76"/>
      <c r="N13" s="76">
        <v>2340</v>
      </c>
      <c r="O13"/>
      <c r="P13" s="200"/>
    </row>
    <row r="14" spans="2:16" x14ac:dyDescent="0.2">
      <c r="B14" s="205">
        <v>80071923</v>
      </c>
      <c r="C14" s="207">
        <v>44930</v>
      </c>
      <c r="D14" s="204" t="s">
        <v>166</v>
      </c>
      <c r="E14" s="401">
        <v>190</v>
      </c>
      <c r="F14" s="204" t="s">
        <v>543</v>
      </c>
      <c r="G14" s="204" t="s">
        <v>383</v>
      </c>
      <c r="I14" s="76" t="s">
        <v>149</v>
      </c>
      <c r="J14" s="76"/>
      <c r="K14" s="76">
        <v>720</v>
      </c>
      <c r="L14" s="76"/>
      <c r="M14" s="76"/>
      <c r="N14" s="76">
        <v>720</v>
      </c>
      <c r="O14"/>
      <c r="P14" s="200"/>
    </row>
    <row r="15" spans="2:16" x14ac:dyDescent="0.2">
      <c r="B15" s="205">
        <v>80071923</v>
      </c>
      <c r="C15" s="207">
        <v>44930</v>
      </c>
      <c r="D15" s="204" t="s">
        <v>37</v>
      </c>
      <c r="E15" s="401">
        <v>195</v>
      </c>
      <c r="F15" s="204" t="s">
        <v>543</v>
      </c>
      <c r="G15" s="204" t="s">
        <v>384</v>
      </c>
      <c r="I15" s="76" t="s">
        <v>214</v>
      </c>
      <c r="J15" s="76"/>
      <c r="K15" s="76">
        <v>450</v>
      </c>
      <c r="L15" s="76">
        <v>150</v>
      </c>
      <c r="M15" s="76"/>
      <c r="N15" s="76">
        <v>600</v>
      </c>
      <c r="O15"/>
      <c r="P15" s="200"/>
    </row>
    <row r="16" spans="2:16" x14ac:dyDescent="0.2">
      <c r="B16" s="205">
        <v>80071923</v>
      </c>
      <c r="C16" s="207">
        <v>44930</v>
      </c>
      <c r="D16" s="204" t="s">
        <v>389</v>
      </c>
      <c r="E16" s="401">
        <v>1540</v>
      </c>
      <c r="F16" s="204" t="s">
        <v>543</v>
      </c>
      <c r="G16" s="204" t="s">
        <v>383</v>
      </c>
      <c r="I16" s="76" t="s">
        <v>166</v>
      </c>
      <c r="J16" s="76"/>
      <c r="K16" s="76">
        <v>360</v>
      </c>
      <c r="L16" s="76"/>
      <c r="M16" s="76"/>
      <c r="N16" s="76">
        <v>360</v>
      </c>
      <c r="O16"/>
      <c r="P16" s="200"/>
    </row>
    <row r="17" spans="1:15" x14ac:dyDescent="0.2">
      <c r="B17" s="397">
        <v>80071923</v>
      </c>
      <c r="C17" s="398">
        <v>44930</v>
      </c>
      <c r="D17" s="399" t="s">
        <v>37</v>
      </c>
      <c r="E17" s="400">
        <v>330</v>
      </c>
      <c r="F17" s="399" t="s">
        <v>545</v>
      </c>
      <c r="G17" s="399" t="s">
        <v>384</v>
      </c>
      <c r="I17" s="76" t="s">
        <v>37</v>
      </c>
      <c r="J17" s="76">
        <v>1825</v>
      </c>
      <c r="K17" s="76"/>
      <c r="L17" s="76"/>
      <c r="M17" s="76"/>
      <c r="N17" s="76">
        <v>1825</v>
      </c>
      <c r="O17"/>
    </row>
    <row r="18" spans="1:15" x14ac:dyDescent="0.2">
      <c r="B18" s="205">
        <v>80071923</v>
      </c>
      <c r="C18" s="207">
        <v>44930</v>
      </c>
      <c r="D18" s="204" t="s">
        <v>42</v>
      </c>
      <c r="E18" s="401">
        <v>390</v>
      </c>
      <c r="F18" s="204" t="s">
        <v>543</v>
      </c>
      <c r="G18" s="204" t="s">
        <v>384</v>
      </c>
      <c r="I18" s="76" t="s">
        <v>38</v>
      </c>
      <c r="J18" s="76">
        <v>120</v>
      </c>
      <c r="K18" s="76"/>
      <c r="L18" s="76"/>
      <c r="M18" s="76"/>
      <c r="N18" s="76">
        <v>120</v>
      </c>
      <c r="O18"/>
    </row>
    <row r="19" spans="1:15" x14ac:dyDescent="0.2">
      <c r="B19" s="205">
        <v>80071923</v>
      </c>
      <c r="C19" s="207">
        <v>44930</v>
      </c>
      <c r="D19" s="204" t="s">
        <v>382</v>
      </c>
      <c r="E19" s="401">
        <v>30</v>
      </c>
      <c r="F19" s="204" t="s">
        <v>543</v>
      </c>
      <c r="G19" s="204" t="s">
        <v>384</v>
      </c>
      <c r="I19" s="76" t="s">
        <v>39</v>
      </c>
      <c r="J19" s="76">
        <v>390</v>
      </c>
      <c r="K19" s="76"/>
      <c r="L19" s="76"/>
      <c r="M19" s="76"/>
      <c r="N19" s="76">
        <v>390</v>
      </c>
      <c r="O19"/>
    </row>
    <row r="20" spans="1:15" x14ac:dyDescent="0.2">
      <c r="B20" s="205" t="s">
        <v>544</v>
      </c>
      <c r="C20" s="207">
        <v>45290</v>
      </c>
      <c r="D20" s="204" t="s">
        <v>484</v>
      </c>
      <c r="E20" s="401">
        <v>150</v>
      </c>
      <c r="F20" s="204" t="s">
        <v>543</v>
      </c>
      <c r="G20" s="204" t="s">
        <v>384</v>
      </c>
      <c r="I20" s="76" t="s">
        <v>389</v>
      </c>
      <c r="J20" s="76"/>
      <c r="K20" s="76">
        <v>6870</v>
      </c>
      <c r="L20" s="76">
        <v>240</v>
      </c>
      <c r="M20" s="76"/>
      <c r="N20" s="76">
        <v>7110</v>
      </c>
      <c r="O20"/>
    </row>
    <row r="21" spans="1:15" x14ac:dyDescent="0.2">
      <c r="B21" s="205">
        <v>80072141</v>
      </c>
      <c r="C21" s="207">
        <v>44935</v>
      </c>
      <c r="D21" s="204" t="s">
        <v>29</v>
      </c>
      <c r="E21" s="401">
        <v>240</v>
      </c>
      <c r="F21" s="204" t="s">
        <v>547</v>
      </c>
      <c r="G21" s="204" t="s">
        <v>384</v>
      </c>
      <c r="I21" s="76" t="s">
        <v>42</v>
      </c>
      <c r="J21" s="76">
        <v>630</v>
      </c>
      <c r="K21" s="76"/>
      <c r="L21" s="76"/>
      <c r="M21" s="76"/>
      <c r="N21" s="76">
        <v>630</v>
      </c>
      <c r="O21"/>
    </row>
    <row r="22" spans="1:15" x14ac:dyDescent="0.2">
      <c r="B22" s="205">
        <v>80072141</v>
      </c>
      <c r="C22" s="207">
        <v>44935</v>
      </c>
      <c r="D22" s="204" t="s">
        <v>33</v>
      </c>
      <c r="E22" s="401">
        <v>900</v>
      </c>
      <c r="F22" s="204" t="s">
        <v>547</v>
      </c>
      <c r="G22" s="204" t="s">
        <v>383</v>
      </c>
      <c r="I22" s="76" t="s">
        <v>382</v>
      </c>
      <c r="J22" s="76">
        <v>60</v>
      </c>
      <c r="K22" s="76"/>
      <c r="L22" s="76"/>
      <c r="M22" s="76"/>
      <c r="N22" s="76">
        <v>60</v>
      </c>
      <c r="O22"/>
    </row>
    <row r="23" spans="1:15" x14ac:dyDescent="0.2">
      <c r="B23" s="205">
        <v>80072141</v>
      </c>
      <c r="C23" s="207">
        <v>44935</v>
      </c>
      <c r="D23" s="204" t="s">
        <v>33</v>
      </c>
      <c r="E23" s="401">
        <v>1880</v>
      </c>
      <c r="F23" s="204" t="s">
        <v>547</v>
      </c>
      <c r="G23" s="204" t="s">
        <v>384</v>
      </c>
      <c r="H23" s="58"/>
      <c r="I23" s="76" t="s">
        <v>484</v>
      </c>
      <c r="J23" s="76">
        <v>150</v>
      </c>
      <c r="K23" s="76"/>
      <c r="L23" s="76"/>
      <c r="M23" s="76"/>
      <c r="N23" s="76">
        <v>150</v>
      </c>
      <c r="O23"/>
    </row>
    <row r="24" spans="1:15" x14ac:dyDescent="0.2">
      <c r="B24" s="205">
        <v>80072141</v>
      </c>
      <c r="C24" s="207">
        <v>44935</v>
      </c>
      <c r="D24" s="204" t="s">
        <v>35</v>
      </c>
      <c r="E24" s="341">
        <v>685</v>
      </c>
      <c r="F24" s="204" t="s">
        <v>547</v>
      </c>
      <c r="G24" s="204" t="s">
        <v>383</v>
      </c>
      <c r="H24" s="58"/>
      <c r="I24" s="76" t="s">
        <v>27</v>
      </c>
      <c r="J24" s="76"/>
      <c r="K24" s="76"/>
      <c r="L24" s="76"/>
      <c r="M24" s="76"/>
      <c r="N24" s="76"/>
      <c r="O24"/>
    </row>
    <row r="25" spans="1:15" x14ac:dyDescent="0.2">
      <c r="B25" s="205">
        <v>80072141</v>
      </c>
      <c r="C25" s="207">
        <v>44935</v>
      </c>
      <c r="D25" s="204" t="s">
        <v>214</v>
      </c>
      <c r="E25" s="341">
        <v>450</v>
      </c>
      <c r="F25" s="204" t="s">
        <v>547</v>
      </c>
      <c r="G25" s="204" t="s">
        <v>383</v>
      </c>
      <c r="H25" s="58"/>
      <c r="I25" s="76" t="s">
        <v>24</v>
      </c>
      <c r="J25" s="76">
        <v>8090</v>
      </c>
      <c r="K25" s="76">
        <v>11940</v>
      </c>
      <c r="L25" s="76">
        <v>390</v>
      </c>
      <c r="M25" s="76"/>
      <c r="N25" s="76">
        <v>20420</v>
      </c>
    </row>
    <row r="26" spans="1:15" x14ac:dyDescent="0.2">
      <c r="B26" s="205">
        <v>80072141</v>
      </c>
      <c r="C26" s="207">
        <v>44935</v>
      </c>
      <c r="D26" s="204" t="s">
        <v>38</v>
      </c>
      <c r="E26" s="341">
        <v>120</v>
      </c>
      <c r="F26" s="204" t="s">
        <v>547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80072141</v>
      </c>
      <c r="C27" s="207">
        <v>44935</v>
      </c>
      <c r="D27" s="204" t="s">
        <v>389</v>
      </c>
      <c r="E27" s="358">
        <v>1140</v>
      </c>
      <c r="F27" s="204" t="s">
        <v>547</v>
      </c>
      <c r="G27" s="204" t="s">
        <v>383</v>
      </c>
      <c r="H27" s="58"/>
      <c r="J27" s="164"/>
      <c r="K27" s="404"/>
      <c r="L27" s="404"/>
    </row>
    <row r="28" spans="1:15" x14ac:dyDescent="0.2">
      <c r="B28" s="205">
        <v>80072141</v>
      </c>
      <c r="C28" s="207">
        <v>44935</v>
      </c>
      <c r="D28" s="204" t="s">
        <v>42</v>
      </c>
      <c r="E28" s="401">
        <v>120</v>
      </c>
      <c r="F28" s="204" t="s">
        <v>547</v>
      </c>
      <c r="G28" s="204" t="s">
        <v>384</v>
      </c>
      <c r="H28" s="58"/>
      <c r="J28" s="309"/>
    </row>
    <row r="29" spans="1:15" x14ac:dyDescent="0.2">
      <c r="B29" s="205">
        <v>80072355</v>
      </c>
      <c r="C29" s="207">
        <v>44939</v>
      </c>
      <c r="D29" s="204" t="s">
        <v>31</v>
      </c>
      <c r="E29" s="401">
        <v>460</v>
      </c>
      <c r="F29" s="204" t="s">
        <v>548</v>
      </c>
      <c r="G29" s="204" t="s">
        <v>384</v>
      </c>
      <c r="H29" s="58"/>
    </row>
    <row r="30" spans="1:15" x14ac:dyDescent="0.2">
      <c r="B30" s="205">
        <v>80072355</v>
      </c>
      <c r="C30" s="207">
        <v>44939</v>
      </c>
      <c r="D30" s="204" t="s">
        <v>32</v>
      </c>
      <c r="E30" s="401">
        <v>1265</v>
      </c>
      <c r="F30" s="204" t="s">
        <v>548</v>
      </c>
      <c r="G30" s="204" t="s">
        <v>384</v>
      </c>
      <c r="H30" s="58"/>
    </row>
    <row r="31" spans="1:15" x14ac:dyDescent="0.2">
      <c r="B31" s="205">
        <v>80072355</v>
      </c>
      <c r="C31" s="207">
        <v>44939</v>
      </c>
      <c r="D31" s="204" t="s">
        <v>166</v>
      </c>
      <c r="E31" s="401">
        <v>170</v>
      </c>
      <c r="F31" s="204" t="s">
        <v>548</v>
      </c>
      <c r="G31" s="204" t="s">
        <v>383</v>
      </c>
      <c r="H31" s="58"/>
      <c r="I31" s="200"/>
      <c r="J31" s="200"/>
      <c r="K31" s="348"/>
      <c r="L31" s="200"/>
      <c r="M31" s="200"/>
      <c r="N31" s="200"/>
    </row>
    <row r="32" spans="1:15" s="200" customFormat="1" x14ac:dyDescent="0.2">
      <c r="A32" s="199"/>
      <c r="B32" s="205">
        <v>80072355</v>
      </c>
      <c r="C32" s="207">
        <v>44939</v>
      </c>
      <c r="D32" s="204" t="s">
        <v>389</v>
      </c>
      <c r="E32" s="401">
        <v>620</v>
      </c>
      <c r="F32" s="204" t="s">
        <v>548</v>
      </c>
      <c r="G32" s="204" t="s">
        <v>383</v>
      </c>
      <c r="H32" s="202"/>
      <c r="K32" s="348"/>
    </row>
    <row r="33" spans="1:14" x14ac:dyDescent="0.2">
      <c r="B33" s="205">
        <v>80072355</v>
      </c>
      <c r="C33" s="207">
        <v>44939</v>
      </c>
      <c r="D33" s="205" t="s">
        <v>389</v>
      </c>
      <c r="E33" s="205">
        <v>60</v>
      </c>
      <c r="F33" s="204" t="s">
        <v>548</v>
      </c>
      <c r="G33" s="204" t="s">
        <v>527</v>
      </c>
      <c r="H33" s="58"/>
      <c r="I33" s="200"/>
      <c r="J33" s="200"/>
      <c r="K33" s="200"/>
      <c r="L33" s="200"/>
      <c r="M33" s="200"/>
      <c r="N33" s="200"/>
    </row>
    <row r="34" spans="1:14" s="200" customFormat="1" x14ac:dyDescent="0.2">
      <c r="A34" s="199"/>
      <c r="B34" s="205">
        <v>80072355</v>
      </c>
      <c r="C34" s="207">
        <v>44939</v>
      </c>
      <c r="D34" s="205" t="s">
        <v>382</v>
      </c>
      <c r="E34" s="205">
        <v>30</v>
      </c>
      <c r="F34" s="204" t="s">
        <v>548</v>
      </c>
      <c r="G34" s="204" t="s">
        <v>384</v>
      </c>
    </row>
    <row r="35" spans="1:14" s="200" customFormat="1" x14ac:dyDescent="0.2">
      <c r="A35" s="199"/>
      <c r="B35" s="205">
        <v>80072677</v>
      </c>
      <c r="C35" s="207">
        <v>44946</v>
      </c>
      <c r="D35" s="204" t="s">
        <v>28</v>
      </c>
      <c r="E35" s="205">
        <v>100</v>
      </c>
      <c r="F35" s="204" t="s">
        <v>549</v>
      </c>
      <c r="G35" s="204" t="s">
        <v>383</v>
      </c>
      <c r="N35" s="348"/>
    </row>
    <row r="36" spans="1:14" s="200" customFormat="1" x14ac:dyDescent="0.2">
      <c r="A36" s="199"/>
      <c r="B36" s="205">
        <v>80072677</v>
      </c>
      <c r="C36" s="207">
        <v>44946</v>
      </c>
      <c r="D36" s="204" t="s">
        <v>37</v>
      </c>
      <c r="E36" s="205">
        <v>1300</v>
      </c>
      <c r="F36" s="204" t="s">
        <v>549</v>
      </c>
      <c r="G36" s="204" t="s">
        <v>384</v>
      </c>
      <c r="K36" s="348"/>
      <c r="N36" s="348"/>
    </row>
    <row r="37" spans="1:14" s="200" customFormat="1" x14ac:dyDescent="0.2">
      <c r="A37" s="199"/>
      <c r="B37" s="205">
        <v>80072677</v>
      </c>
      <c r="C37" s="207">
        <v>44946</v>
      </c>
      <c r="D37" s="204" t="s">
        <v>39</v>
      </c>
      <c r="E37" s="205">
        <v>390</v>
      </c>
      <c r="F37" s="204" t="s">
        <v>549</v>
      </c>
      <c r="G37" s="204" t="s">
        <v>384</v>
      </c>
      <c r="N37" s="348"/>
    </row>
    <row r="38" spans="1:14" s="200" customFormat="1" x14ac:dyDescent="0.2">
      <c r="A38" s="199"/>
      <c r="B38" s="205"/>
      <c r="C38" s="207"/>
      <c r="D38" s="204"/>
      <c r="E38" s="401"/>
      <c r="F38" s="204"/>
      <c r="G38" s="204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</row>
    <row r="46" spans="1:14" s="200" customFormat="1" x14ac:dyDescent="0.2">
      <c r="A46" s="199"/>
      <c r="C46" s="203"/>
      <c r="G46" s="199"/>
    </row>
    <row r="47" spans="1:14" s="200" customFormat="1" x14ac:dyDescent="0.2">
      <c r="A47" s="199"/>
      <c r="C47" s="203"/>
      <c r="G47" s="199"/>
    </row>
    <row r="48" spans="1:14" s="200" customFormat="1" x14ac:dyDescent="0.2">
      <c r="A48" s="199"/>
      <c r="C48" s="203"/>
      <c r="G48" s="199"/>
      <c r="I48" s="199"/>
    </row>
    <row r="49" spans="1:9" s="200" customFormat="1" x14ac:dyDescent="0.2">
      <c r="A49" s="199"/>
      <c r="B49" t="s">
        <v>33</v>
      </c>
      <c r="C49" s="200" t="s">
        <v>384</v>
      </c>
      <c r="G49" s="199"/>
      <c r="I49" s="199"/>
    </row>
    <row r="50" spans="1:9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9" s="200" customFormat="1" x14ac:dyDescent="0.2">
      <c r="A51" s="199"/>
      <c r="B51" t="s">
        <v>413</v>
      </c>
      <c r="C51" s="200" t="s">
        <v>527</v>
      </c>
      <c r="F51" s="201"/>
      <c r="G51" s="199"/>
      <c r="I51" s="199"/>
    </row>
    <row r="52" spans="1:9" s="200" customFormat="1" x14ac:dyDescent="0.2">
      <c r="A52" s="199"/>
      <c r="B52" t="s">
        <v>414</v>
      </c>
      <c r="F52" s="201"/>
      <c r="G52" s="199"/>
      <c r="I52" s="199"/>
    </row>
    <row r="53" spans="1:9" s="200" customFormat="1" x14ac:dyDescent="0.2">
      <c r="A53" s="199"/>
      <c r="B53" t="s">
        <v>415</v>
      </c>
      <c r="F53" s="201"/>
      <c r="G53" s="199"/>
      <c r="I53" s="199"/>
    </row>
    <row r="54" spans="1:9" s="200" customFormat="1" x14ac:dyDescent="0.2">
      <c r="A54" s="199"/>
      <c r="B54" t="s">
        <v>416</v>
      </c>
      <c r="F54" s="201"/>
      <c r="G54" s="199"/>
      <c r="I54" s="199"/>
    </row>
    <row r="55" spans="1:9" s="200" customFormat="1" x14ac:dyDescent="0.2">
      <c r="A55" s="199"/>
      <c r="B55" t="s">
        <v>417</v>
      </c>
      <c r="F55" s="201"/>
      <c r="G55" s="199"/>
      <c r="I55" s="199"/>
    </row>
    <row r="56" spans="1:9" s="200" customFormat="1" x14ac:dyDescent="0.2">
      <c r="A56" s="199"/>
      <c r="B56" t="s">
        <v>418</v>
      </c>
      <c r="F56" s="201"/>
      <c r="G56" s="199"/>
      <c r="I56" s="199"/>
    </row>
    <row r="57" spans="1:9" s="200" customFormat="1" x14ac:dyDescent="0.2">
      <c r="A57" s="199"/>
      <c r="B57" t="s">
        <v>419</v>
      </c>
      <c r="F57" s="201"/>
      <c r="G57" s="199"/>
      <c r="I57" s="199"/>
    </row>
    <row r="58" spans="1:9" s="200" customFormat="1" x14ac:dyDescent="0.2">
      <c r="A58" s="199"/>
      <c r="B58" t="s">
        <v>420</v>
      </c>
      <c r="F58" s="201"/>
      <c r="G58" s="199"/>
      <c r="I58" s="199"/>
    </row>
    <row r="59" spans="1:9" s="200" customFormat="1" x14ac:dyDescent="0.2">
      <c r="A59" s="199"/>
      <c r="B59" t="s">
        <v>31</v>
      </c>
      <c r="F59" s="201"/>
      <c r="G59" s="199"/>
      <c r="I59" s="199"/>
    </row>
    <row r="60" spans="1:9" s="200" customFormat="1" x14ac:dyDescent="0.2">
      <c r="A60" s="199"/>
      <c r="B60" t="s">
        <v>35</v>
      </c>
      <c r="F60" s="201"/>
      <c r="G60" s="199"/>
      <c r="I60" s="199"/>
    </row>
    <row r="61" spans="1:9" s="200" customFormat="1" x14ac:dyDescent="0.2">
      <c r="A61" s="199"/>
      <c r="B61" t="s">
        <v>34</v>
      </c>
      <c r="F61" s="201"/>
      <c r="G61" s="199"/>
      <c r="I61" s="199"/>
    </row>
    <row r="62" spans="1:9" s="200" customFormat="1" x14ac:dyDescent="0.2">
      <c r="A62" s="199"/>
      <c r="B62" t="s">
        <v>421</v>
      </c>
      <c r="F62" s="201"/>
      <c r="G62" s="199"/>
      <c r="I62" s="199"/>
    </row>
    <row r="63" spans="1:9" s="200" customFormat="1" x14ac:dyDescent="0.2">
      <c r="A63" s="199"/>
      <c r="B63" t="s">
        <v>422</v>
      </c>
      <c r="F63" s="201"/>
      <c r="G63" s="199"/>
      <c r="I63" s="199"/>
    </row>
    <row r="64" spans="1:9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dataValidations count="6">
    <dataValidation type="list" allowBlank="1" showInputMessage="1" showErrorMessage="1" sqref="G4:G41" xr:uid="{AE737878-CF7B-4570-9092-065A8B2C7952}">
      <formula1>$C$49:$C$51</formula1>
    </dataValidation>
    <dataValidation type="list" allowBlank="1" showInputMessage="1" showErrorMessage="1" sqref="D4:D32 D35:D40" xr:uid="{2211A839-6728-468C-92D6-BAC42ADF0D93}">
      <formula1>$B$49:$B$100</formula1>
    </dataValidation>
    <dataValidation type="list" allowBlank="1" showInputMessage="1" showErrorMessage="1" sqref="D41:D45" xr:uid="{6BBB9025-18B7-4B98-8FEE-94B5222F1FD8}">
      <formula1>$B$47:$B$74</formula1>
    </dataValidation>
    <dataValidation type="list" allowBlank="1" showInputMessage="1" showErrorMessage="1" sqref="D46:D49" xr:uid="{7A0229B2-A013-4E52-BF6D-5BB87B683A70}">
      <formula1>$B$49:$B$76</formula1>
    </dataValidation>
    <dataValidation type="list" allowBlank="1" showInputMessage="1" showErrorMessage="1" sqref="D50" xr:uid="{48A7A048-AD14-40A3-9B35-F5F47D324925}">
      <formula1>$B$49:$B$69</formula1>
    </dataValidation>
    <dataValidation type="list" allowBlank="1" showInputMessage="1" showErrorMessage="1" sqref="G42:G45" xr:uid="{20206146-B6E3-4254-9378-004B57DC1715}">
      <formula1>$C$49:$C$52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1CDB6-F07B-4173-A3C7-7C1D70371193}">
  <sheetPr filterMode="1">
    <tabColor rgb="FFFFC000"/>
    <pageSetUpPr fitToPage="1"/>
  </sheetPr>
  <dimension ref="A1:Q153"/>
  <sheetViews>
    <sheetView showGridLines="0" zoomScale="66" zoomScaleNormal="66" workbookViewId="0">
      <selection activeCell="J59" activeCellId="2" sqref="J66 J64 J59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550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febrero 2023'!$I$8:$M$24,2,FALSE),0)</f>
        <v>900</v>
      </c>
      <c r="F8" s="205">
        <f>IFERROR(VLOOKUP($A8,'Control-UTE febrero 2023'!$I$8:$M$24,3,FALSE),0)</f>
        <v>0</v>
      </c>
      <c r="G8" s="205">
        <f>IFERROR(VLOOKUP($A8,'Control-UTE febrero 2023'!$I$8:$M$24,4,FALSE),0)</f>
        <v>1800</v>
      </c>
      <c r="H8" s="205">
        <f>E8+F8+G8</f>
        <v>2700</v>
      </c>
      <c r="I8" s="205" t="s">
        <v>12</v>
      </c>
      <c r="J8" s="346">
        <f>ROUND(D8*H8,2)</f>
        <v>8154</v>
      </c>
      <c r="K8" s="346" t="e">
        <f t="shared" ref="K8:N8" si="1">ROUND(E8*I8,2)</f>
        <v>#VALUE!</v>
      </c>
      <c r="L8" s="346">
        <f t="shared" si="1"/>
        <v>0</v>
      </c>
      <c r="M8" s="346" t="e">
        <f t="shared" si="1"/>
        <v>#VALUE!</v>
      </c>
      <c r="N8" s="346">
        <f t="shared" si="1"/>
        <v>0</v>
      </c>
      <c r="O8" s="71" t="s">
        <v>228</v>
      </c>
      <c r="P8" s="237">
        <f>H8</f>
        <v>2700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febrero 2023'!$I$8:$M$24,2,FALSE),0)</f>
        <v>0</v>
      </c>
      <c r="F9" s="205">
        <f>IFERROR(VLOOKUP($A9,'Control-UTE febrero 2023'!$I$8:$M$24,3,FALSE),0)</f>
        <v>0</v>
      </c>
      <c r="G9" s="205">
        <f>IFERROR(VLOOKUP($A9,'Control-UTE febrero 2023'!$I$8:$M$24,4,FALSE),0)</f>
        <v>1580</v>
      </c>
      <c r="H9" s="205">
        <f t="shared" ref="H9:H56" si="2">E9+F9+G9</f>
        <v>1580</v>
      </c>
      <c r="I9" s="205" t="s">
        <v>12</v>
      </c>
      <c r="J9" s="346">
        <f t="shared" ref="J9:J55" si="3">D9*H9</f>
        <v>6383.2</v>
      </c>
      <c r="K9" s="333"/>
      <c r="O9" s="71" t="s">
        <v>486</v>
      </c>
      <c r="P9" s="237">
        <f t="shared" ref="P9:P55" si="4">H9</f>
        <v>1580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febrero 2023'!$I$8:$M$24,2,FALSE),0)</f>
        <v>360</v>
      </c>
      <c r="F10" s="205">
        <f>IFERROR(VLOOKUP($A10,'Control-UTE febrero 2023'!$I$8:$M$24,3,FALSE),0)</f>
        <v>0</v>
      </c>
      <c r="G10" s="205">
        <f>IFERROR(VLOOKUP($A10,'Control-UTE febrero 2023'!$I$8:$M$24,4,FALSE),0)</f>
        <v>120</v>
      </c>
      <c r="H10" s="205">
        <f t="shared" si="2"/>
        <v>480</v>
      </c>
      <c r="I10" s="205" t="s">
        <v>12</v>
      </c>
      <c r="J10" s="346">
        <f t="shared" si="3"/>
        <v>1468.8</v>
      </c>
      <c r="K10" s="377"/>
      <c r="N10" s="199"/>
      <c r="O10" s="71" t="s">
        <v>485</v>
      </c>
      <c r="P10" s="237">
        <f>H10</f>
        <v>480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febrero 2023'!$I$8:$M$24,2,FALSE),0)</f>
        <v>0</v>
      </c>
      <c r="F11" s="205">
        <f>IFERROR(VLOOKUP($A11,'Control-UTE febrero 2023'!$I$8:$M$24,3,FALSE),0)</f>
        <v>0</v>
      </c>
      <c r="G11" s="205">
        <f>IFERROR(VLOOKUP($A11,'Control-UTE febrero 2023'!$I$8:$M$24,4,FALSE),0)</f>
        <v>1805</v>
      </c>
      <c r="H11" s="205">
        <f t="shared" si="2"/>
        <v>1805</v>
      </c>
      <c r="I11" s="205" t="s">
        <v>12</v>
      </c>
      <c r="J11" s="346">
        <f t="shared" si="3"/>
        <v>4927.6499999999996</v>
      </c>
      <c r="K11" s="377"/>
      <c r="N11" s="199"/>
      <c r="O11" s="71" t="s">
        <v>230</v>
      </c>
      <c r="P11" s="237">
        <f t="shared" si="4"/>
        <v>1805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febrero 2023'!$I$8:$M$24,2,FALSE),0)</f>
        <v>0</v>
      </c>
      <c r="F12" s="205">
        <f>IFERROR(VLOOKUP($A12,'Control-UTE febrero 2023'!$I$8:$M$24,3,FALSE),0)</f>
        <v>0</v>
      </c>
      <c r="G12" s="205">
        <f>IFERROR(VLOOKUP($A12,'Control-UTE febrero 2023'!$I$8:$M$24,4,FALSE),0)</f>
        <v>390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febrero 2023'!$I$8:$M$24,2,FALSE),0)</f>
        <v>0</v>
      </c>
      <c r="F13" s="205">
        <f>IFERROR(VLOOKUP($A13,'Control-UTE febrero 2023'!$I$8:$M$24,3,FALSE),0)</f>
        <v>0</v>
      </c>
      <c r="G13" s="205">
        <f>IFERROR(VLOOKUP($A13,'Control-UTE febrero 2023'!$I$8:$M$24,4,FALSE),0)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/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febrero 2023'!$I$8:$M$24,2,FALSE),0)</f>
        <v>0</v>
      </c>
      <c r="F14" s="205">
        <f>IFERROR(VLOOKUP($A14,'Control-UTE febrero 2023'!$I$8:$M$24,3,FALSE),0)</f>
        <v>0</v>
      </c>
      <c r="G14" s="205">
        <f>IFERROR(VLOOKUP($A14,'Control-UTE febrero 2023'!$I$8:$M$24,4,FALSE),0)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febrero 2023'!$I$8:$M$24,2,FALSE),0)</f>
        <v>0</v>
      </c>
      <c r="F15" s="205">
        <f>IFERROR(VLOOKUP($A15,'Control-UTE febrero 2023'!$I$8:$M$24,3,FALSE),0)</f>
        <v>0</v>
      </c>
      <c r="G15" s="205">
        <f>IFERROR(VLOOKUP($A15,'Control-UTE febrero 2023'!$I$8:$M$24,4,FALSE),0)</f>
        <v>600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febrero 2023'!$I$8:$M$24,2,FALSE),0)</f>
        <v>0</v>
      </c>
      <c r="F16" s="205">
        <f>IFERROR(VLOOKUP($A16,'Control-UTE febrero 2023'!$I$8:$M$24,3,FALSE),0)</f>
        <v>0</v>
      </c>
      <c r="G16" s="205">
        <f>IFERROR(VLOOKUP($A16,'Control-UTE febrero 2023'!$I$8:$M$24,4,FALSE),0)</f>
        <v>540</v>
      </c>
      <c r="H16" s="205">
        <f t="shared" si="2"/>
        <v>540</v>
      </c>
      <c r="I16" s="347" t="s">
        <v>12</v>
      </c>
      <c r="J16" s="346">
        <f t="shared" si="3"/>
        <v>3013.2</v>
      </c>
      <c r="K16" s="377"/>
      <c r="O16" s="71" t="s">
        <v>488</v>
      </c>
      <c r="P16" s="237">
        <f t="shared" si="4"/>
        <v>540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febrero 2023'!$I$8:$M$24,2,FALSE),0)</f>
        <v>0</v>
      </c>
      <c r="F17" s="205">
        <f>IFERROR(VLOOKUP($A17,'Control-UTE febrero 2023'!$I$8:$M$24,3,FALSE),0)</f>
        <v>0</v>
      </c>
      <c r="G17" s="205">
        <f>IFERROR(VLOOKUP($A17,'Control-UTE febrero 2023'!$I$8:$M$24,4,FALSE),0)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febrero 2023'!$I$8:$M$24,2,FALSE),0)</f>
        <v>0</v>
      </c>
      <c r="F18" s="205">
        <f>IFERROR(VLOOKUP($A18,'Control-UTE febrero 2023'!$I$8:$M$24,3,FALSE),0)</f>
        <v>0</v>
      </c>
      <c r="G18" s="205">
        <f>IFERROR(VLOOKUP($A18,'Control-UTE febrero 2023'!$I$8:$M$24,4,FALSE),0)</f>
        <v>920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febrero 2023'!$I$8:$M$24,2,FALSE),0)</f>
        <v>2340</v>
      </c>
      <c r="F19" s="205">
        <f>IFERROR(VLOOKUP($A19,'Control-UTE febrero 2023'!$I$8:$M$24,3,FALSE),0)</f>
        <v>0</v>
      </c>
      <c r="G19" s="205">
        <f>IFERROR(VLOOKUP($A19,'Control-UTE febrero 2023'!$I$8:$M$24,4,FALSE),0)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febrero 2023'!$I$8:$M$24,2,FALSE),0)</f>
        <v>0</v>
      </c>
      <c r="F20" s="205">
        <f>IFERROR(VLOOKUP($A20,'Control-UTE febrero 2023'!$I$8:$M$24,3,FALSE),0)</f>
        <v>0</v>
      </c>
      <c r="G20" s="205">
        <f>IFERROR(VLOOKUP($A20,'Control-UTE febrero 2023'!$I$8:$M$24,4,FALSE),0)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febrero 2023'!$I$8:$M$24,2,FALSE),0)</f>
        <v>0</v>
      </c>
      <c r="F21" s="205">
        <f>IFERROR(VLOOKUP($A21,'Control-UTE febrero 2023'!$I$8:$M$24,3,FALSE),0)</f>
        <v>0</v>
      </c>
      <c r="G21" s="205">
        <f>IFERROR(VLOOKUP($A21,'Control-UTE febrero 2023'!$I$8:$M$24,4,FALSE),0)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febrero 2023'!$I$8:$M$24,2,FALSE),0)</f>
        <v>0</v>
      </c>
      <c r="F22" s="205">
        <f>IFERROR(VLOOKUP($A22,'Control-UTE febrero 2023'!$I$8:$M$24,3,FALSE),0)</f>
        <v>0</v>
      </c>
      <c r="G22" s="205">
        <f>IFERROR(VLOOKUP($A22,'Control-UTE febrero 2023'!$I$8:$M$24,4,FALSE),0)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febrero 2023'!$I$8:$M$24,2,FALSE),0)</f>
        <v>0</v>
      </c>
      <c r="F23" s="205">
        <f>IFERROR(VLOOKUP($A23,'Control-UTE febrero 2023'!$I$8:$M$24,3,FALSE),0)</f>
        <v>0</v>
      </c>
      <c r="G23" s="205">
        <f>IFERROR(VLOOKUP($A23,'Control-UTE febrero 2023'!$I$8:$M$24,4,FALSE),0)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febrero 2023'!$I$8:$M$24,2,FALSE),0)</f>
        <v>0</v>
      </c>
      <c r="F24" s="205">
        <f>IFERROR(VLOOKUP($A24,'Control-UTE febrero 2023'!$I$8:$M$24,3,FALSE),0)</f>
        <v>0</v>
      </c>
      <c r="G24" s="205">
        <f>IFERROR(VLOOKUP($A24,'Control-UTE febrero 2023'!$I$8:$M$24,4,FALSE),0)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febrero 2023'!$I$8:$M$24,2,FALSE),0)</f>
        <v>0</v>
      </c>
      <c r="F25" s="205">
        <f>IFERROR(VLOOKUP($A25,'Control-UTE febrero 2023'!$I$8:$M$24,3,FALSE),0)</f>
        <v>0</v>
      </c>
      <c r="G25" s="205">
        <f>IFERROR(VLOOKUP($A25,'Control-UTE febrero 2023'!$I$8:$M$24,4,FALSE),0)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febrero 2023'!$I$8:$M$24,2,FALSE),0)</f>
        <v>0</v>
      </c>
      <c r="F26" s="205">
        <f>IFERROR(VLOOKUP($A26,'Control-UTE febrero 2023'!$I$8:$M$24,3,FALSE),0)</f>
        <v>0</v>
      </c>
      <c r="G26" s="205">
        <f>IFERROR(VLOOKUP($A26,'Control-UTE febrero 2023'!$I$8:$M$24,4,FALSE),0)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febrero 2023'!$I$8:$M$24,2,FALSE),0)</f>
        <v>0</v>
      </c>
      <c r="F27" s="205">
        <f>IFERROR(VLOOKUP($A27,'Control-UTE febrero 2023'!$I$8:$M$24,3,FALSE),0)</f>
        <v>0</v>
      </c>
      <c r="G27" s="205">
        <f>IFERROR(VLOOKUP($A27,'Control-UTE febrero 2023'!$I$8:$M$24,4,FALSE),0)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febrero 2023'!$I$8:$M$24,2,FALSE),0)</f>
        <v>0</v>
      </c>
      <c r="F28" s="205">
        <f>IFERROR(VLOOKUP($A28,'Control-UTE febrero 2023'!$I$8:$M$24,3,FALSE),0)</f>
        <v>0</v>
      </c>
      <c r="G28" s="205">
        <f>IFERROR(VLOOKUP($A28,'Control-UTE febrero 2023'!$I$8:$M$24,4,FALSE),0)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febrero 2023'!$I$8:$M$24,2,FALSE),0)</f>
        <v>0</v>
      </c>
      <c r="F29" s="205">
        <f>IFERROR(VLOOKUP($A29,'Control-UTE febrero 2023'!$I$8:$M$24,3,FALSE),0)</f>
        <v>0</v>
      </c>
      <c r="G29" s="205">
        <f>IFERROR(VLOOKUP($A29,'Control-UTE febrero 2023'!$I$8:$M$24,4,FALSE),0)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febrero 2023'!$I$8:$M$24,2,FALSE),0)</f>
        <v>0</v>
      </c>
      <c r="F30" s="205">
        <f>IFERROR(VLOOKUP($A30,'Control-UTE febrero 2023'!$I$8:$M$24,3,FALSE),0)</f>
        <v>0</v>
      </c>
      <c r="G30" s="205">
        <f>IFERROR(VLOOKUP($A30,'Control-UTE febrero 2023'!$I$8:$M$24,4,FALSE),0)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febrero 2023'!$I$8:$M$24,2,FALSE),0)</f>
        <v>0</v>
      </c>
      <c r="F31" s="205">
        <f>IFERROR(VLOOKUP($A31,'Control-UTE febrero 2023'!$I$8:$M$24,3,FALSE),0)</f>
        <v>0</v>
      </c>
      <c r="G31" s="205">
        <f>IFERROR(VLOOKUP($A31,'Control-UTE febrero 2023'!$I$8:$M$24,4,FALSE),0)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febrero 2023'!$I$8:$M$24,2,FALSE),0)</f>
        <v>0</v>
      </c>
      <c r="F32" s="205">
        <f>IFERROR(VLOOKUP($A32,'Control-UTE febrero 2023'!$I$8:$M$24,3,FALSE),0)</f>
        <v>0</v>
      </c>
      <c r="G32" s="205">
        <f>IFERROR(VLOOKUP($A32,'Control-UTE febrero 2023'!$I$8:$M$24,4,FALSE),0)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febrero 2023'!$I$8:$M$24,2,FALSE),0)</f>
        <v>0</v>
      </c>
      <c r="F33" s="205">
        <f>IFERROR(VLOOKUP($A33,'Control-UTE febrero 2023'!$I$8:$M$24,3,FALSE),0)</f>
        <v>0</v>
      </c>
      <c r="G33" s="205">
        <f>IFERROR(VLOOKUP($A33,'Control-UTE febrero 2023'!$I$8:$M$24,4,FALSE),0)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febrero 2023'!$I$8:$M$24,2,FALSE),0)</f>
        <v>0</v>
      </c>
      <c r="F34" s="205">
        <f>IFERROR(VLOOKUP($A34,'Control-UTE febrero 2023'!$I$8:$M$24,3,FALSE),0)</f>
        <v>0</v>
      </c>
      <c r="G34" s="205">
        <f>IFERROR(VLOOKUP($A34,'Control-UTE febrero 2023'!$I$8:$M$24,4,FALSE),0)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febrero 2023'!$I$8:$M$24,2,FALSE),0)</f>
        <v>0</v>
      </c>
      <c r="F35" s="205">
        <f>IFERROR(VLOOKUP($A35,'Control-UTE febrero 2023'!$I$8:$M$24,3,FALSE),0)</f>
        <v>0</v>
      </c>
      <c r="G35" s="205">
        <f>IFERROR(VLOOKUP($A35,'Control-UTE febrero 2023'!$I$8:$M$24,4,FALSE),0)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febrero 2023'!$I$8:$M$24,2,FALSE),0)</f>
        <v>0</v>
      </c>
      <c r="F36" s="205">
        <f>IFERROR(VLOOKUP($A36,'Control-UTE febrero 2023'!$I$8:$M$24,3,FALSE),0)</f>
        <v>0</v>
      </c>
      <c r="G36" s="205">
        <f>IFERROR(VLOOKUP($A36,'Control-UTE febrero 2023'!$I$8:$M$24,4,FALSE),0)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febrero 2023'!$I$8:$M$24,2,FALSE),0)</f>
        <v>0</v>
      </c>
      <c r="F37" s="205">
        <f>IFERROR(VLOOKUP($A37,'Control-UTE febrero 2023'!$I$8:$M$24,3,FALSE),0)</f>
        <v>0</v>
      </c>
      <c r="G37" s="205">
        <f>IFERROR(VLOOKUP($A37,'Control-UTE febrero 2023'!$I$8:$M$24,4,FALSE),0)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febrero 2023'!$I$8:$M$24,2,FALSE),0)</f>
        <v>0</v>
      </c>
      <c r="F38" s="205">
        <f>IFERROR(VLOOKUP($A38,'Control-UTE febrero 2023'!$I$8:$M$24,3,FALSE),0)</f>
        <v>0</v>
      </c>
      <c r="G38" s="205">
        <f>IFERROR(VLOOKUP($A38,'Control-UTE febrero 2023'!$I$8:$M$24,4,FALSE),0)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febrero 2023'!$I$8:$M$24,2,FALSE),0)</f>
        <v>0</v>
      </c>
      <c r="F39" s="205">
        <f>IFERROR(VLOOKUP($A39,'Control-UTE febrero 2023'!$I$8:$M$24,3,FALSE),0)</f>
        <v>0</v>
      </c>
      <c r="G39" s="205">
        <f>IFERROR(VLOOKUP($A39,'Control-UTE febrero 2023'!$I$8:$M$24,4,FALSE),0)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febrero 2023'!$I$8:$M$24,2,FALSE),0)</f>
        <v>0</v>
      </c>
      <c r="F40" s="205">
        <f>IFERROR(VLOOKUP($A40,'Control-UTE febrero 2023'!$I$8:$M$24,3,FALSE),0)</f>
        <v>0</v>
      </c>
      <c r="G40" s="205">
        <f>IFERROR(VLOOKUP($A40,'Control-UTE febrero 2023'!$I$8:$M$24,4,FALSE),0)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febrero 2023'!$I$8:$M$24,2,FALSE),0)</f>
        <v>100</v>
      </c>
      <c r="F41" s="205">
        <f>IFERROR(VLOOKUP($A41,'Control-UTE febrero 2023'!$I$8:$M$24,3,FALSE),0)</f>
        <v>0</v>
      </c>
      <c r="G41" s="205">
        <f>IFERROR(VLOOKUP($A41,'Control-UTE febrero 2023'!$I$8:$M$24,4,FALSE),0)</f>
        <v>0</v>
      </c>
      <c r="H41" s="205">
        <f t="shared" si="2"/>
        <v>100</v>
      </c>
      <c r="I41" s="347" t="s">
        <v>12</v>
      </c>
      <c r="J41" s="346">
        <f t="shared" si="3"/>
        <v>409.99999999999994</v>
      </c>
      <c r="K41" s="333"/>
      <c r="N41" s="199"/>
      <c r="O41" s="71" t="s">
        <v>225</v>
      </c>
      <c r="P41" s="237">
        <f t="shared" si="4"/>
        <v>100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febrero 2023'!$I$8:$M$24,2,FALSE),0)</f>
        <v>0</v>
      </c>
      <c r="F42" s="205">
        <f>IFERROR(VLOOKUP($A42,'Control-UTE febrero 2023'!$I$8:$M$24,3,FALSE),0)</f>
        <v>0</v>
      </c>
      <c r="G42" s="205">
        <f>IFERROR(VLOOKUP($A42,'Control-UTE febrero 2023'!$I$8:$M$24,4,FALSE),0)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febrero 2023'!$I$8:$M$24,2,FALSE),0)</f>
        <v>0</v>
      </c>
      <c r="F43" s="205">
        <f>IFERROR(VLOOKUP($A43,'Control-UTE febrero 2023'!$I$8:$M$24,3,FALSE),0)</f>
        <v>0</v>
      </c>
      <c r="G43" s="205">
        <f>IFERROR(VLOOKUP($A43,'Control-UTE febrero 2023'!$I$8:$M$24,4,FALSE),0)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febrero 2023'!$I$8:$M$24,2,FALSE),0)</f>
        <v>0</v>
      </c>
      <c r="F44" s="205">
        <f>IFERROR(VLOOKUP($A44,'Control-UTE febrero 2023'!$I$8:$M$24,3,FALSE),0)</f>
        <v>0</v>
      </c>
      <c r="G44" s="205">
        <f>IFERROR(VLOOKUP($A44,'Control-UTE febrero 2023'!$I$8:$M$24,4,FALSE),0)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febrero 2023'!$I$8:$M$24,2,FALSE),0)</f>
        <v>0</v>
      </c>
      <c r="F45" s="205">
        <f>IFERROR(VLOOKUP($A45,'Control-UTE febrero 2023'!$I$8:$M$24,3,FALSE),0)</f>
        <v>0</v>
      </c>
      <c r="G45" s="205">
        <f>IFERROR(VLOOKUP($A45,'Control-UTE febrero 2023'!$I$8:$M$24,4,FALSE),0)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febrero 2023'!$I$8:$M$24,2,FALSE),0)</f>
        <v>0</v>
      </c>
      <c r="F46" s="205">
        <f>IFERROR(VLOOKUP($A46,'Control-UTE febrero 2023'!$I$8:$M$24,3,FALSE),0)</f>
        <v>0</v>
      </c>
      <c r="G46" s="205">
        <f>IFERROR(VLOOKUP($A46,'Control-UTE febrero 2023'!$I$8:$M$24,4,FALSE),0)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febrero 2023'!$I$8:$M$24,2,FALSE),0)</f>
        <v>0</v>
      </c>
      <c r="F47" s="205">
        <f>IFERROR(VLOOKUP($A47,'Control-UTE febrero 2023'!$I$8:$M$24,3,FALSE),0)</f>
        <v>0</v>
      </c>
      <c r="G47" s="205">
        <f>IFERROR(VLOOKUP($A47,'Control-UTE febrero 2023'!$I$8:$M$24,4,FALSE),0)</f>
        <v>60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febrero 2023'!$I$8:$M$24,2,FALSE),0)</f>
        <v>0</v>
      </c>
      <c r="F48" s="205">
        <f>IFERROR(VLOOKUP($A48,'Control-UTE febrero 2023'!$I$8:$M$24,3,FALSE),0)</f>
        <v>0</v>
      </c>
      <c r="G48" s="205">
        <f>IFERROR(VLOOKUP($A48,'Control-UTE febrero 2023'!$I$8:$M$24,4,FALSE),0)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febrero 2023'!$I$8:$M$24,2,FALSE),0)</f>
        <v>0</v>
      </c>
      <c r="F49" s="205">
        <f>IFERROR(VLOOKUP($A49,'Control-UTE febrero 2023'!$I$8:$M$24,3,FALSE),0)</f>
        <v>0</v>
      </c>
      <c r="G49" s="205">
        <f>IFERROR(VLOOKUP($A49,'Control-UTE febrero 2023'!$I$8:$M$24,4,FALSE),0)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febrero 2023'!$I$8:$M$24,2,FALSE),0)</f>
        <v>720</v>
      </c>
      <c r="F50" s="205">
        <f>IFERROR(VLOOKUP($A50,'Control-UTE febrero 2023'!$I$8:$M$24,3,FALSE),0)</f>
        <v>0</v>
      </c>
      <c r="G50" s="205">
        <f>IFERROR(VLOOKUP($A50,'Control-UTE febrero 2023'!$I$8:$M$24,4,FALSE),0)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febrero 2023'!$I$8:$M$24,2,FALSE),0)</f>
        <v>600</v>
      </c>
      <c r="F51" s="205">
        <f>IFERROR(VLOOKUP($A51,'Control-UTE febrero 2023'!$I$8:$M$24,3,FALSE),0)</f>
        <v>0</v>
      </c>
      <c r="G51" s="205">
        <f>IFERROR(VLOOKUP($A51,'Control-UTE febrero 2023'!$I$8:$M$24,4,FALSE),0)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febrero 2023'!$I$8:$M$24,2,FALSE),0)</f>
        <v>360</v>
      </c>
      <c r="F52" s="205">
        <f>IFERROR(VLOOKUP($A52,'Control-UTE febrero 2023'!$I$8:$M$24,3,FALSE),0)</f>
        <v>0</v>
      </c>
      <c r="G52" s="205">
        <f>IFERROR(VLOOKUP($A52,'Control-UTE febrero 2023'!$I$8:$M$24,4,FALSE),0)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febrero 2023'!$I$8:$M$24,2,FALSE),0)</f>
        <v>0</v>
      </c>
      <c r="F53" s="205">
        <f>IFERROR(VLOOKUP($A53,'Control-UTE febrero 2023'!$I$8:$M$24,3,FALSE),0)</f>
        <v>0</v>
      </c>
      <c r="G53" s="205">
        <f>IFERROR(VLOOKUP($A53,'Control-UTE febrero 2023'!$I$8:$M$24,4,FALSE),0)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febrero 2023'!$I$8:$M$24,2,FALSE),0)</f>
        <v>0</v>
      </c>
      <c r="F54" s="205">
        <f>IFERROR(VLOOKUP($A54,'Control-UTE febrero 2023'!$I$8:$M$24,3,FALSE),0)</f>
        <v>0</v>
      </c>
      <c r="G54" s="205">
        <f>IFERROR(VLOOKUP($A54,'Control-UTE febrero 2023'!$I$8:$M$24,4,FALSE),0)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febrero 2023'!$I$8:$M$24,2,FALSE),0)</f>
        <v>0</v>
      </c>
      <c r="F55" s="205">
        <f>IFERROR(VLOOKUP($A55,'Control-UTE febrero 2023'!$I$8:$M$24,3,FALSE),0)</f>
        <v>0</v>
      </c>
      <c r="G55" s="205">
        <f>IFERROR(VLOOKUP($A55,'Control-UTE febrero 2023'!$I$8:$M$24,4,FALSE),0)</f>
        <v>150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febrero 2023'!$I$8:$M$24,2,FALSE),0)</f>
        <v>7430</v>
      </c>
      <c r="F56" s="205">
        <f>IFERROR(VLOOKUP($A56,'Control-UTE febrero 2023'!$I$8:$M$24,3,FALSE),0)</f>
        <v>240</v>
      </c>
      <c r="G56" s="205">
        <f>IFERROR(VLOOKUP($A56,'Control-UTE febrero 2023'!$I$8:$M$24,4,FALSE),0)</f>
        <v>0</v>
      </c>
      <c r="H56" s="205">
        <f t="shared" si="2"/>
        <v>7670</v>
      </c>
      <c r="I56" s="347" t="s">
        <v>12</v>
      </c>
      <c r="J56" s="346">
        <f>D56*H56</f>
        <v>22626.5</v>
      </c>
      <c r="K56" s="333"/>
      <c r="N56" s="199"/>
      <c r="O56" s="71" t="s">
        <v>399</v>
      </c>
      <c r="P56" s="237">
        <f>H56</f>
        <v>7670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12810</v>
      </c>
      <c r="F57" s="381">
        <f t="shared" ref="F57:G57" si="5">SUM(F8:F56)</f>
        <v>240</v>
      </c>
      <c r="G57" s="381">
        <f t="shared" si="5"/>
        <v>7965</v>
      </c>
      <c r="H57" s="381">
        <f>SUM(H8:H56)</f>
        <v>21015</v>
      </c>
      <c r="I57" s="408" t="s">
        <v>12</v>
      </c>
      <c r="J57" s="81">
        <f>SUM(J8:J56)</f>
        <v>83204.75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83204.75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0.66764337372565863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55551.1</v>
      </c>
      <c r="K60" s="333"/>
      <c r="L60" s="333"/>
      <c r="M60" s="333"/>
    </row>
    <row r="61" spans="1:17" ht="30" customHeight="1" x14ac:dyDescent="0.2">
      <c r="B61" s="202"/>
      <c r="C61" s="540" t="s">
        <v>324</v>
      </c>
      <c r="D61" s="540"/>
      <c r="E61" s="540"/>
      <c r="F61" s="540" t="e">
        <f>G61/G58</f>
        <v>#DIV/0!</v>
      </c>
      <c r="G61" s="540"/>
      <c r="H61" s="540"/>
      <c r="I61" s="392">
        <f>J61/$J$59</f>
        <v>8.5091295869526677E-3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708</v>
      </c>
      <c r="K61" s="377"/>
      <c r="L61" s="321"/>
      <c r="M61" s="321"/>
    </row>
    <row r="62" spans="1:17" ht="30" customHeight="1" x14ac:dyDescent="0.2">
      <c r="B62" s="202"/>
      <c r="C62" s="540" t="s">
        <v>343</v>
      </c>
      <c r="D62" s="540"/>
      <c r="E62" s="540"/>
      <c r="F62" s="540" t="e">
        <f>G62/G59</f>
        <v>#DIV/0!</v>
      </c>
      <c r="G62" s="540"/>
      <c r="H62" s="540"/>
      <c r="I62" s="392">
        <f>J62/$J$59</f>
        <v>0.32384749668738866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26945.65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Febrero 2023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1380682.67</v>
      </c>
      <c r="H65" s="167">
        <v>0.99</v>
      </c>
      <c r="I65" s="205" t="s">
        <v>10</v>
      </c>
      <c r="J65" s="340">
        <f>(G65*H65)</f>
        <v>1366875.8432999998</v>
      </c>
      <c r="K65" s="377"/>
      <c r="L65" s="321"/>
      <c r="N65" s="199" t="s">
        <v>346</v>
      </c>
      <c r="O65" s="201">
        <v>20002374</v>
      </c>
      <c r="P65" s="393">
        <v>1380682.6728429864</v>
      </c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1380682.67</v>
      </c>
      <c r="H67" s="167">
        <v>0.01</v>
      </c>
      <c r="I67" s="205" t="s">
        <v>10</v>
      </c>
      <c r="J67" s="340">
        <f>(G67*H67)</f>
        <v>13806.8267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85146.75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1380682.67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Q67" xr:uid="{89A1CDB6-F07B-4173-A3C7-7C1D70371193}">
    <filterColumn colId="7">
      <filters blank="1">
        <filter val="0,01"/>
        <filter val="0,99"/>
        <filter val="100"/>
        <filter val="150"/>
        <filter val="1580"/>
        <filter val="1805"/>
        <filter val="21.015,00"/>
        <filter val="2340"/>
        <filter val="2700"/>
        <filter val="360"/>
        <filter val="390"/>
        <filter val="480"/>
        <filter val="540"/>
        <filter val="60"/>
        <filter val="600"/>
        <filter val="720"/>
        <filter val="7670"/>
        <filter val="920"/>
      </filters>
    </filterColumn>
  </autoFilter>
  <mergeCells count="20"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  <mergeCell ref="E78:J78"/>
    <mergeCell ref="F79:J79"/>
    <mergeCell ref="C66:F66"/>
    <mergeCell ref="C67:F67"/>
    <mergeCell ref="B69:F69"/>
    <mergeCell ref="H69:J69"/>
    <mergeCell ref="B70:F70"/>
    <mergeCell ref="H70:J7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8187D-EF0A-4EEF-92B7-A678FADC9E87}">
  <sheetPr>
    <pageSetUpPr fitToPage="1"/>
  </sheetPr>
  <dimension ref="A1:P120"/>
  <sheetViews>
    <sheetView topLeftCell="F13" zoomScaleNormal="100" workbookViewId="0">
      <selection activeCell="E4" sqref="E4:E35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80073921</v>
      </c>
      <c r="C4" s="207" t="s">
        <v>556</v>
      </c>
      <c r="D4" s="204" t="s">
        <v>29</v>
      </c>
      <c r="E4" s="401">
        <v>400</v>
      </c>
      <c r="F4" s="204" t="s">
        <v>552</v>
      </c>
      <c r="G4" s="204" t="s">
        <v>384</v>
      </c>
      <c r="I4" s="200"/>
    </row>
    <row r="5" spans="2:16" x14ac:dyDescent="0.2">
      <c r="B5" s="205">
        <v>80073921</v>
      </c>
      <c r="C5" s="207" t="s">
        <v>556</v>
      </c>
      <c r="D5" s="204" t="s">
        <v>28</v>
      </c>
      <c r="E5" s="401">
        <v>100</v>
      </c>
      <c r="F5" s="204" t="s">
        <v>552</v>
      </c>
      <c r="G5" s="204" t="s">
        <v>383</v>
      </c>
      <c r="I5" s="200"/>
    </row>
    <row r="6" spans="2:16" x14ac:dyDescent="0.2">
      <c r="B6" s="205">
        <v>80073921</v>
      </c>
      <c r="C6" s="207" t="s">
        <v>556</v>
      </c>
      <c r="D6" s="204" t="s">
        <v>31</v>
      </c>
      <c r="E6" s="401">
        <v>460</v>
      </c>
      <c r="F6" s="204" t="s">
        <v>552</v>
      </c>
      <c r="G6" s="204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80073921</v>
      </c>
      <c r="C7" s="207" t="s">
        <v>556</v>
      </c>
      <c r="D7" s="204" t="s">
        <v>32</v>
      </c>
      <c r="E7" s="401">
        <v>295</v>
      </c>
      <c r="F7" s="204" t="s">
        <v>552</v>
      </c>
      <c r="G7" s="204" t="s">
        <v>384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80073921</v>
      </c>
      <c r="C8" s="207" t="s">
        <v>556</v>
      </c>
      <c r="D8" s="204" t="s">
        <v>35</v>
      </c>
      <c r="E8" s="401">
        <v>1935</v>
      </c>
      <c r="F8" s="204" t="s">
        <v>552</v>
      </c>
      <c r="G8" s="204" t="s">
        <v>383</v>
      </c>
      <c r="I8" s="76" t="s">
        <v>29</v>
      </c>
      <c r="J8" s="76"/>
      <c r="K8" s="76"/>
      <c r="L8" s="76">
        <v>600</v>
      </c>
      <c r="M8" s="76">
        <v>600</v>
      </c>
      <c r="N8"/>
      <c r="O8"/>
      <c r="P8" s="200"/>
    </row>
    <row r="9" spans="2:16" x14ac:dyDescent="0.2">
      <c r="B9" s="205">
        <v>80073921</v>
      </c>
      <c r="C9" s="207" t="s">
        <v>556</v>
      </c>
      <c r="D9" s="204" t="s">
        <v>149</v>
      </c>
      <c r="E9" s="401">
        <v>720</v>
      </c>
      <c r="F9" s="204" t="s">
        <v>552</v>
      </c>
      <c r="G9" s="204" t="s">
        <v>383</v>
      </c>
      <c r="I9" s="76" t="s">
        <v>28</v>
      </c>
      <c r="J9" s="76">
        <v>100</v>
      </c>
      <c r="K9" s="76"/>
      <c r="L9" s="76"/>
      <c r="M9" s="76">
        <v>100</v>
      </c>
      <c r="N9"/>
      <c r="O9"/>
      <c r="P9" s="200"/>
    </row>
    <row r="10" spans="2:16" x14ac:dyDescent="0.2">
      <c r="B10" s="205">
        <v>80073921</v>
      </c>
      <c r="C10" s="207" t="s">
        <v>556</v>
      </c>
      <c r="D10" s="204" t="s">
        <v>214</v>
      </c>
      <c r="E10" s="401">
        <v>450</v>
      </c>
      <c r="F10" s="204" t="s">
        <v>552</v>
      </c>
      <c r="G10" s="204" t="s">
        <v>383</v>
      </c>
      <c r="I10" s="76" t="s">
        <v>31</v>
      </c>
      <c r="J10" s="76"/>
      <c r="K10" s="76"/>
      <c r="L10" s="76">
        <v>920</v>
      </c>
      <c r="M10" s="76">
        <v>920</v>
      </c>
      <c r="N10"/>
      <c r="O10"/>
      <c r="P10" s="200"/>
    </row>
    <row r="11" spans="2:16" x14ac:dyDescent="0.2">
      <c r="B11" s="205">
        <v>80073921</v>
      </c>
      <c r="C11" s="207" t="s">
        <v>556</v>
      </c>
      <c r="D11" s="204" t="s">
        <v>214</v>
      </c>
      <c r="E11" s="401">
        <v>150</v>
      </c>
      <c r="F11" s="204" t="s">
        <v>552</v>
      </c>
      <c r="G11" s="204" t="s">
        <v>383</v>
      </c>
      <c r="I11" s="76" t="s">
        <v>32</v>
      </c>
      <c r="J11" s="76"/>
      <c r="K11" s="76"/>
      <c r="L11" s="76">
        <v>1580</v>
      </c>
      <c r="M11" s="76">
        <v>1580</v>
      </c>
      <c r="N11"/>
      <c r="O11"/>
      <c r="P11" s="200"/>
    </row>
    <row r="12" spans="2:16" x14ac:dyDescent="0.2">
      <c r="B12" s="205">
        <v>80073921</v>
      </c>
      <c r="C12" s="207" t="s">
        <v>556</v>
      </c>
      <c r="D12" s="204" t="s">
        <v>166</v>
      </c>
      <c r="E12" s="401">
        <v>160</v>
      </c>
      <c r="F12" s="204" t="s">
        <v>552</v>
      </c>
      <c r="G12" s="204" t="s">
        <v>383</v>
      </c>
      <c r="I12" s="76" t="s">
        <v>33</v>
      </c>
      <c r="J12" s="76">
        <v>900</v>
      </c>
      <c r="K12" s="76"/>
      <c r="L12" s="76">
        <v>1800</v>
      </c>
      <c r="M12" s="76">
        <v>2700</v>
      </c>
      <c r="N12"/>
      <c r="O12"/>
      <c r="P12" s="200"/>
    </row>
    <row r="13" spans="2:16" x14ac:dyDescent="0.2">
      <c r="B13" s="205">
        <v>80073921</v>
      </c>
      <c r="C13" s="207" t="s">
        <v>556</v>
      </c>
      <c r="D13" s="204" t="s">
        <v>37</v>
      </c>
      <c r="E13" s="401">
        <v>105</v>
      </c>
      <c r="F13" s="204" t="s">
        <v>552</v>
      </c>
      <c r="G13" s="204" t="s">
        <v>384</v>
      </c>
      <c r="I13" s="76" t="s">
        <v>35</v>
      </c>
      <c r="J13" s="76">
        <v>2340</v>
      </c>
      <c r="K13" s="76"/>
      <c r="L13" s="76"/>
      <c r="M13" s="76">
        <v>2340</v>
      </c>
      <c r="N13"/>
      <c r="O13"/>
      <c r="P13" s="200"/>
    </row>
    <row r="14" spans="2:16" x14ac:dyDescent="0.2">
      <c r="B14" s="205">
        <v>80073921</v>
      </c>
      <c r="C14" s="207" t="s">
        <v>556</v>
      </c>
      <c r="D14" s="204" t="s">
        <v>389</v>
      </c>
      <c r="E14" s="401">
        <v>4040</v>
      </c>
      <c r="F14" s="204" t="s">
        <v>552</v>
      </c>
      <c r="G14" s="204" t="s">
        <v>383</v>
      </c>
      <c r="I14" s="76" t="s">
        <v>149</v>
      </c>
      <c r="J14" s="76">
        <v>720</v>
      </c>
      <c r="K14" s="76"/>
      <c r="L14" s="76"/>
      <c r="M14" s="76">
        <v>720</v>
      </c>
      <c r="N14"/>
      <c r="O14"/>
      <c r="P14" s="200"/>
    </row>
    <row r="15" spans="2:16" x14ac:dyDescent="0.2">
      <c r="B15" s="205">
        <v>80073921</v>
      </c>
      <c r="C15" s="207" t="s">
        <v>556</v>
      </c>
      <c r="D15" s="204" t="s">
        <v>389</v>
      </c>
      <c r="E15" s="401">
        <v>200</v>
      </c>
      <c r="F15" s="204" t="s">
        <v>552</v>
      </c>
      <c r="G15" s="204" t="s">
        <v>527</v>
      </c>
      <c r="I15" s="76" t="s">
        <v>214</v>
      </c>
      <c r="J15" s="76">
        <v>600</v>
      </c>
      <c r="K15" s="76"/>
      <c r="L15" s="76"/>
      <c r="M15" s="76">
        <v>600</v>
      </c>
      <c r="N15"/>
      <c r="O15"/>
      <c r="P15" s="200"/>
    </row>
    <row r="16" spans="2:16" x14ac:dyDescent="0.2">
      <c r="B16" s="205">
        <v>80073921</v>
      </c>
      <c r="C16" s="207" t="s">
        <v>556</v>
      </c>
      <c r="D16" s="204" t="s">
        <v>42</v>
      </c>
      <c r="E16" s="401">
        <v>540</v>
      </c>
      <c r="F16" s="204" t="s">
        <v>552</v>
      </c>
      <c r="G16" s="204" t="s">
        <v>384</v>
      </c>
      <c r="I16" s="76" t="s">
        <v>166</v>
      </c>
      <c r="J16" s="76">
        <v>360</v>
      </c>
      <c r="K16" s="76"/>
      <c r="L16" s="76"/>
      <c r="M16" s="76">
        <v>360</v>
      </c>
      <c r="N16"/>
      <c r="O16"/>
      <c r="P16" s="200"/>
    </row>
    <row r="17" spans="1:15" x14ac:dyDescent="0.2">
      <c r="B17" s="205">
        <v>80073921</v>
      </c>
      <c r="C17" s="207" t="s">
        <v>556</v>
      </c>
      <c r="D17" s="204" t="s">
        <v>382</v>
      </c>
      <c r="E17" s="401">
        <v>30</v>
      </c>
      <c r="F17" s="204" t="s">
        <v>552</v>
      </c>
      <c r="G17" s="204" t="s">
        <v>384</v>
      </c>
      <c r="I17" s="76" t="s">
        <v>37</v>
      </c>
      <c r="J17" s="76"/>
      <c r="K17" s="76"/>
      <c r="L17" s="76">
        <v>1805</v>
      </c>
      <c r="M17" s="76">
        <v>1805</v>
      </c>
      <c r="N17"/>
      <c r="O17"/>
    </row>
    <row r="18" spans="1:15" x14ac:dyDescent="0.2">
      <c r="B18" s="205">
        <v>80073923</v>
      </c>
      <c r="C18" s="207" t="s">
        <v>556</v>
      </c>
      <c r="D18" s="204" t="s">
        <v>33</v>
      </c>
      <c r="E18" s="401">
        <v>900</v>
      </c>
      <c r="F18" s="204" t="s">
        <v>553</v>
      </c>
      <c r="G18" s="204" t="s">
        <v>383</v>
      </c>
      <c r="I18" s="76" t="s">
        <v>38</v>
      </c>
      <c r="J18" s="76">
        <v>360</v>
      </c>
      <c r="K18" s="76"/>
      <c r="L18" s="76">
        <v>120</v>
      </c>
      <c r="M18" s="76">
        <v>480</v>
      </c>
      <c r="N18"/>
      <c r="O18"/>
    </row>
    <row r="19" spans="1:15" x14ac:dyDescent="0.2">
      <c r="B19" s="205">
        <v>80073923</v>
      </c>
      <c r="C19" s="207" t="s">
        <v>556</v>
      </c>
      <c r="D19" s="204" t="s">
        <v>38</v>
      </c>
      <c r="E19" s="401">
        <v>360</v>
      </c>
      <c r="F19" s="204" t="s">
        <v>553</v>
      </c>
      <c r="G19" s="204" t="s">
        <v>383</v>
      </c>
      <c r="I19" s="76" t="s">
        <v>39</v>
      </c>
      <c r="J19" s="76"/>
      <c r="K19" s="76"/>
      <c r="L19" s="76">
        <v>390</v>
      </c>
      <c r="M19" s="76">
        <v>390</v>
      </c>
      <c r="N19"/>
      <c r="O19"/>
    </row>
    <row r="20" spans="1:15" x14ac:dyDescent="0.2">
      <c r="B20" s="205">
        <v>80073923</v>
      </c>
      <c r="C20" s="207" t="s">
        <v>556</v>
      </c>
      <c r="D20" s="204" t="s">
        <v>38</v>
      </c>
      <c r="E20" s="401">
        <v>120</v>
      </c>
      <c r="F20" s="204" t="s">
        <v>553</v>
      </c>
      <c r="G20" s="204" t="s">
        <v>384</v>
      </c>
      <c r="I20" s="76" t="s">
        <v>389</v>
      </c>
      <c r="J20" s="76">
        <v>7430</v>
      </c>
      <c r="K20" s="76">
        <v>240</v>
      </c>
      <c r="L20" s="76"/>
      <c r="M20" s="76">
        <v>7670</v>
      </c>
      <c r="N20"/>
      <c r="O20"/>
    </row>
    <row r="21" spans="1:15" x14ac:dyDescent="0.2">
      <c r="B21" s="205">
        <v>80073923</v>
      </c>
      <c r="C21" s="207" t="s">
        <v>556</v>
      </c>
      <c r="D21" s="204" t="s">
        <v>389</v>
      </c>
      <c r="E21" s="401">
        <v>2420</v>
      </c>
      <c r="F21" s="204" t="s">
        <v>553</v>
      </c>
      <c r="G21" s="204" t="s">
        <v>383</v>
      </c>
      <c r="I21" s="76" t="s">
        <v>42</v>
      </c>
      <c r="J21" s="76"/>
      <c r="K21" s="76"/>
      <c r="L21" s="76">
        <v>540</v>
      </c>
      <c r="M21" s="76">
        <v>540</v>
      </c>
      <c r="N21"/>
      <c r="O21"/>
    </row>
    <row r="22" spans="1:15" x14ac:dyDescent="0.2">
      <c r="B22" s="205">
        <v>80074751</v>
      </c>
      <c r="C22" s="207" t="s">
        <v>557</v>
      </c>
      <c r="D22" s="204" t="s">
        <v>32</v>
      </c>
      <c r="E22" s="401">
        <v>990</v>
      </c>
      <c r="F22" s="204" t="s">
        <v>554</v>
      </c>
      <c r="G22" s="204" t="s">
        <v>384</v>
      </c>
      <c r="I22" s="76" t="s">
        <v>382</v>
      </c>
      <c r="J22" s="76"/>
      <c r="K22" s="76"/>
      <c r="L22" s="76">
        <v>60</v>
      </c>
      <c r="M22" s="76">
        <v>60</v>
      </c>
      <c r="N22"/>
      <c r="O22"/>
    </row>
    <row r="23" spans="1:15" x14ac:dyDescent="0.2">
      <c r="B23" s="205">
        <v>80074751</v>
      </c>
      <c r="C23" s="207" t="s">
        <v>557</v>
      </c>
      <c r="D23" s="204" t="s">
        <v>39</v>
      </c>
      <c r="E23" s="401">
        <v>390</v>
      </c>
      <c r="F23" s="204" t="s">
        <v>554</v>
      </c>
      <c r="G23" s="204" t="s">
        <v>384</v>
      </c>
      <c r="H23" s="58"/>
      <c r="I23" s="76" t="s">
        <v>484</v>
      </c>
      <c r="J23" s="76"/>
      <c r="K23" s="76"/>
      <c r="L23" s="76">
        <v>150</v>
      </c>
      <c r="M23" s="76">
        <v>150</v>
      </c>
      <c r="N23"/>
      <c r="O23"/>
    </row>
    <row r="24" spans="1:15" x14ac:dyDescent="0.2">
      <c r="B24" s="205">
        <v>80074751</v>
      </c>
      <c r="C24" s="207" t="s">
        <v>557</v>
      </c>
      <c r="D24" s="204" t="s">
        <v>389</v>
      </c>
      <c r="E24" s="341">
        <v>100</v>
      </c>
      <c r="F24" s="204" t="s">
        <v>554</v>
      </c>
      <c r="G24" s="204" t="s">
        <v>383</v>
      </c>
      <c r="H24" s="58"/>
      <c r="I24" s="76" t="s">
        <v>24</v>
      </c>
      <c r="J24" s="76">
        <v>12810</v>
      </c>
      <c r="K24" s="76">
        <v>240</v>
      </c>
      <c r="L24" s="76">
        <v>7965</v>
      </c>
      <c r="M24" s="76">
        <v>21015</v>
      </c>
      <c r="N24"/>
      <c r="O24"/>
    </row>
    <row r="25" spans="1:15" x14ac:dyDescent="0.2">
      <c r="B25" s="205">
        <v>80074749</v>
      </c>
      <c r="C25" s="207" t="s">
        <v>557</v>
      </c>
      <c r="D25" s="204" t="s">
        <v>29</v>
      </c>
      <c r="E25" s="341">
        <v>200</v>
      </c>
      <c r="F25" s="204" t="s">
        <v>555</v>
      </c>
      <c r="G25" s="204" t="s">
        <v>384</v>
      </c>
      <c r="H25" s="58"/>
      <c r="I25"/>
      <c r="J25"/>
      <c r="K25"/>
      <c r="L25"/>
      <c r="M25"/>
      <c r="N25"/>
    </row>
    <row r="26" spans="1:15" x14ac:dyDescent="0.2">
      <c r="B26" s="205">
        <v>80074749</v>
      </c>
      <c r="C26" s="207" t="s">
        <v>557</v>
      </c>
      <c r="D26" s="204" t="s">
        <v>31</v>
      </c>
      <c r="E26" s="341">
        <v>460</v>
      </c>
      <c r="F26" s="204" t="s">
        <v>555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80074749</v>
      </c>
      <c r="C27" s="207" t="s">
        <v>557</v>
      </c>
      <c r="D27" s="204" t="s">
        <v>32</v>
      </c>
      <c r="E27" s="358">
        <v>295</v>
      </c>
      <c r="F27" s="204" t="s">
        <v>555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80074749</v>
      </c>
      <c r="C28" s="207" t="s">
        <v>557</v>
      </c>
      <c r="D28" s="204" t="s">
        <v>33</v>
      </c>
      <c r="E28" s="401">
        <v>1800</v>
      </c>
      <c r="F28" s="204" t="s">
        <v>555</v>
      </c>
      <c r="G28" s="204" t="s">
        <v>384</v>
      </c>
      <c r="H28" s="58"/>
      <c r="I28"/>
      <c r="J28"/>
    </row>
    <row r="29" spans="1:15" x14ac:dyDescent="0.2">
      <c r="B29" s="205">
        <v>80074749</v>
      </c>
      <c r="C29" s="207" t="s">
        <v>557</v>
      </c>
      <c r="D29" s="204" t="s">
        <v>35</v>
      </c>
      <c r="E29" s="401">
        <v>405</v>
      </c>
      <c r="F29" s="204" t="s">
        <v>555</v>
      </c>
      <c r="G29" s="204" t="s">
        <v>383</v>
      </c>
      <c r="H29" s="58"/>
      <c r="I29"/>
      <c r="J29"/>
    </row>
    <row r="30" spans="1:15" x14ac:dyDescent="0.2">
      <c r="B30" s="205">
        <v>80074749</v>
      </c>
      <c r="C30" s="207" t="s">
        <v>557</v>
      </c>
      <c r="D30" s="204" t="s">
        <v>166</v>
      </c>
      <c r="E30" s="401">
        <v>200</v>
      </c>
      <c r="F30" s="204" t="s">
        <v>555</v>
      </c>
      <c r="G30" s="204" t="s">
        <v>383</v>
      </c>
      <c r="H30" s="58"/>
      <c r="I30"/>
      <c r="J30"/>
    </row>
    <row r="31" spans="1:15" x14ac:dyDescent="0.2">
      <c r="B31" s="205">
        <v>80074749</v>
      </c>
      <c r="C31" s="207" t="s">
        <v>557</v>
      </c>
      <c r="D31" s="204" t="s">
        <v>37</v>
      </c>
      <c r="E31" s="401">
        <v>1700</v>
      </c>
      <c r="F31" s="204" t="s">
        <v>555</v>
      </c>
      <c r="G31" s="204" t="s">
        <v>384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80074749</v>
      </c>
      <c r="C32" s="207" t="s">
        <v>557</v>
      </c>
      <c r="D32" s="204" t="s">
        <v>389</v>
      </c>
      <c r="E32" s="401">
        <v>870</v>
      </c>
      <c r="F32" s="204" t="s">
        <v>555</v>
      </c>
      <c r="G32" s="204" t="s">
        <v>383</v>
      </c>
      <c r="H32" s="202"/>
      <c r="I32"/>
      <c r="J32"/>
      <c r="K32" s="348"/>
    </row>
    <row r="33" spans="1:14" x14ac:dyDescent="0.2">
      <c r="B33" s="205">
        <v>80074749</v>
      </c>
      <c r="C33" s="207" t="s">
        <v>557</v>
      </c>
      <c r="D33" s="205" t="s">
        <v>389</v>
      </c>
      <c r="E33" s="205">
        <v>40</v>
      </c>
      <c r="F33" s="204" t="s">
        <v>555</v>
      </c>
      <c r="G33" s="204" t="s">
        <v>527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80074749</v>
      </c>
      <c r="C34" s="207" t="s">
        <v>557</v>
      </c>
      <c r="D34" s="205" t="s">
        <v>382</v>
      </c>
      <c r="E34" s="205">
        <v>30</v>
      </c>
      <c r="F34" s="204" t="s">
        <v>555</v>
      </c>
      <c r="G34" s="204" t="s">
        <v>384</v>
      </c>
      <c r="I34"/>
      <c r="J34"/>
    </row>
    <row r="35" spans="1:14" s="200" customFormat="1" x14ac:dyDescent="0.2">
      <c r="A35" s="199"/>
      <c r="B35" s="205" t="s">
        <v>558</v>
      </c>
      <c r="C35" s="207" t="s">
        <v>559</v>
      </c>
      <c r="D35" s="204" t="s">
        <v>484</v>
      </c>
      <c r="E35" s="205">
        <v>150</v>
      </c>
      <c r="F35" s="204" t="s">
        <v>560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/>
      <c r="C36" s="207"/>
      <c r="D36" s="204"/>
      <c r="E36" s="205"/>
      <c r="F36" s="204"/>
      <c r="G36" s="204"/>
      <c r="I36"/>
      <c r="J36"/>
      <c r="K36" s="348"/>
      <c r="N36" s="348"/>
    </row>
    <row r="37" spans="1:14" s="200" customFormat="1" x14ac:dyDescent="0.2">
      <c r="A37" s="199"/>
      <c r="B37" s="205"/>
      <c r="C37" s="207"/>
      <c r="D37" s="204"/>
      <c r="E37" s="205"/>
      <c r="F37" s="204"/>
      <c r="G37" s="204"/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204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413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414</v>
      </c>
      <c r="F52" s="201"/>
      <c r="G52" s="199"/>
      <c r="I52" s="199"/>
    </row>
    <row r="53" spans="1:10" s="200" customFormat="1" x14ac:dyDescent="0.2">
      <c r="A53" s="199"/>
      <c r="B53" t="s">
        <v>415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417</v>
      </c>
      <c r="F55" s="201"/>
      <c r="G55" s="199"/>
      <c r="I55" s="199"/>
    </row>
    <row r="56" spans="1:10" s="200" customFormat="1" x14ac:dyDescent="0.2">
      <c r="A56" s="199"/>
      <c r="B56" t="s">
        <v>418</v>
      </c>
      <c r="F56" s="201"/>
      <c r="G56" s="199"/>
      <c r="I56" s="199"/>
    </row>
    <row r="57" spans="1:10" s="200" customFormat="1" x14ac:dyDescent="0.2">
      <c r="A57" s="199"/>
      <c r="B57" t="s">
        <v>419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421</v>
      </c>
      <c r="F62" s="201"/>
      <c r="G62" s="199"/>
      <c r="I62" s="199"/>
    </row>
    <row r="63" spans="1:10" s="200" customFormat="1" x14ac:dyDescent="0.2">
      <c r="A63" s="199"/>
      <c r="B63" t="s">
        <v>422</v>
      </c>
      <c r="F63" s="201"/>
      <c r="G63" s="199"/>
      <c r="I63" s="199"/>
    </row>
    <row r="64" spans="1:10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dataValidations count="6">
    <dataValidation type="list" allowBlank="1" showInputMessage="1" showErrorMessage="1" sqref="G42:G45" xr:uid="{BA2A4D1D-1155-4A5D-B32B-808F42C475B3}">
      <formula1>$C$49:$C$52</formula1>
    </dataValidation>
    <dataValidation type="list" allowBlank="1" showInputMessage="1" showErrorMessage="1" sqref="D50" xr:uid="{1DBC299A-1593-461F-99AB-8D4BF1A3B97F}">
      <formula1>$B$49:$B$69</formula1>
    </dataValidation>
    <dataValidation type="list" allowBlank="1" showInputMessage="1" showErrorMessage="1" sqref="D46:D49" xr:uid="{FD65D154-CC28-4398-AD42-684731A8A4B7}">
      <formula1>$B$49:$B$76</formula1>
    </dataValidation>
    <dataValidation type="list" allowBlank="1" showInputMessage="1" showErrorMessage="1" sqref="D41:D45" xr:uid="{300382A6-9449-40D2-AB60-8D1B9AB82D9A}">
      <formula1>$B$47:$B$74</formula1>
    </dataValidation>
    <dataValidation type="list" allowBlank="1" showInputMessage="1" showErrorMessage="1" sqref="D4:D32 D35:D40" xr:uid="{9F653DC5-E121-4523-BE2A-490161AF3195}">
      <formula1>$B$49:$B$100</formula1>
    </dataValidation>
    <dataValidation type="list" allowBlank="1" showInputMessage="1" showErrorMessage="1" sqref="G4:G41" xr:uid="{08F511D1-D543-4297-AE38-56D85FA235C8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CC36C-37E4-4F64-921E-92CDB72CA8D3}">
  <sheetPr filterMode="1">
    <tabColor rgb="FFFFC000"/>
    <pageSetUpPr fitToPage="1"/>
  </sheetPr>
  <dimension ref="A1:Q153"/>
  <sheetViews>
    <sheetView showGridLines="0" topLeftCell="B9" zoomScale="71" zoomScaleNormal="71" workbookViewId="0">
      <selection activeCell="J13" sqref="J13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561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Marzo 2023'!$I$8:$M$24,2,FALSE),0)</f>
        <v>900</v>
      </c>
      <c r="F8" s="205">
        <f>IFERROR(VLOOKUP($A8,'Control-UTE Marzo 2023'!$I$8:$M$24,3,FALSE),0)</f>
        <v>0</v>
      </c>
      <c r="G8" s="205">
        <f>IFERROR(VLOOKUP($A8,'Control-UTE Marzo 2023'!$I$8:$M$24,4,FALSE),0)</f>
        <v>1985</v>
      </c>
      <c r="H8" s="205">
        <f>E8+F8+G8</f>
        <v>2885</v>
      </c>
      <c r="I8" s="205" t="s">
        <v>12</v>
      </c>
      <c r="J8" s="346">
        <f>ROUND(D8*H8,2)</f>
        <v>8712.7000000000007</v>
      </c>
      <c r="K8" s="346" t="e">
        <f t="shared" ref="K8:N8" si="1">ROUND(E8*I8,2)</f>
        <v>#VALUE!</v>
      </c>
      <c r="L8" s="346">
        <f t="shared" si="1"/>
        <v>0</v>
      </c>
      <c r="M8" s="346" t="e">
        <f t="shared" si="1"/>
        <v>#VALUE!</v>
      </c>
      <c r="N8" s="346">
        <f t="shared" si="1"/>
        <v>0</v>
      </c>
      <c r="O8" s="71" t="s">
        <v>228</v>
      </c>
      <c r="P8" s="237">
        <f>H8</f>
        <v>2885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Marzo 2023'!$I$8:$M$24,2,FALSE),0)</f>
        <v>0</v>
      </c>
      <c r="F9" s="205">
        <f>IFERROR(VLOOKUP($A9,'Control-UTE Marzo 2023'!$I$8:$M$24,3,FALSE),0)</f>
        <v>0</v>
      </c>
      <c r="G9" s="205">
        <f>IFERROR(VLOOKUP($A9,'Control-UTE Marzo 2023'!$I$8:$M$24,4,FALSE),0)</f>
        <v>1555</v>
      </c>
      <c r="H9" s="205">
        <f t="shared" ref="H9:H56" si="2">E9+F9+G9</f>
        <v>1555</v>
      </c>
      <c r="I9" s="205" t="s">
        <v>12</v>
      </c>
      <c r="J9" s="346">
        <f t="shared" ref="J9:J55" si="3">D9*H9</f>
        <v>6282.2</v>
      </c>
      <c r="K9" s="333"/>
      <c r="O9" s="71" t="s">
        <v>486</v>
      </c>
      <c r="P9" s="237">
        <f t="shared" ref="P9:P55" si="4">H9</f>
        <v>1555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Marzo 2023'!$I$8:$M$24,2,FALSE),0)</f>
        <v>120</v>
      </c>
      <c r="F10" s="205">
        <f>IFERROR(VLOOKUP($A10,'Control-UTE Marzo 2023'!$I$8:$M$24,3,FALSE),0)</f>
        <v>0</v>
      </c>
      <c r="G10" s="205">
        <f>IFERROR(VLOOKUP($A10,'Control-UTE Marzo 2023'!$I$8:$M$24,4,FALSE),0)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Marzo 2023'!$I$8:$M$24,2,FALSE),0)</f>
        <v>0</v>
      </c>
      <c r="F11" s="205">
        <f>IFERROR(VLOOKUP($A11,'Control-UTE Marzo 2023'!$I$8:$M$24,3,FALSE),0)</f>
        <v>0</v>
      </c>
      <c r="G11" s="205">
        <f>IFERROR(VLOOKUP($A11,'Control-UTE Marzo 2023'!$I$8:$M$24,4,FALSE),0)</f>
        <v>1805</v>
      </c>
      <c r="H11" s="205">
        <f t="shared" si="2"/>
        <v>1805</v>
      </c>
      <c r="I11" s="205" t="s">
        <v>12</v>
      </c>
      <c r="J11" s="346">
        <f t="shared" si="3"/>
        <v>4927.6499999999996</v>
      </c>
      <c r="K11" s="377"/>
      <c r="N11" s="199"/>
      <c r="O11" s="71" t="s">
        <v>230</v>
      </c>
      <c r="P11" s="237">
        <f t="shared" si="4"/>
        <v>1805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Marzo 2023'!$I$8:$M$24,2,FALSE),0)</f>
        <v>0</v>
      </c>
      <c r="F12" s="205">
        <f>IFERROR(VLOOKUP($A12,'Control-UTE Marzo 2023'!$I$8:$M$24,3,FALSE),0)</f>
        <v>0</v>
      </c>
      <c r="G12" s="205">
        <f>IFERROR(VLOOKUP($A12,'Control-UTE Marzo 2023'!$I$8:$M$24,4,FALSE),0)</f>
        <v>340</v>
      </c>
      <c r="H12" s="205">
        <f t="shared" si="2"/>
        <v>340</v>
      </c>
      <c r="I12" s="205" t="s">
        <v>12</v>
      </c>
      <c r="J12" s="346">
        <f t="shared" si="3"/>
        <v>1220.5999999999999</v>
      </c>
      <c r="K12" s="377"/>
      <c r="N12" s="199"/>
      <c r="O12" s="71" t="s">
        <v>487</v>
      </c>
      <c r="P12" s="237">
        <f t="shared" si="4"/>
        <v>340</v>
      </c>
    </row>
    <row r="13" spans="1:16" s="200" customFormat="1" ht="24.95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Marzo 2023'!$I$8:$M$24,2,FALSE),0)</f>
        <v>0</v>
      </c>
      <c r="F13" s="205">
        <f>IFERROR(VLOOKUP($A13,'Control-UTE Marzo 2023'!$I$8:$M$24,3,FALSE),0)</f>
        <v>0</v>
      </c>
      <c r="G13" s="205">
        <f>IFERROR(VLOOKUP($A13,'Control-UTE Marzo 2023'!$I$8:$M$24,4,FALSE),0)</f>
        <v>200</v>
      </c>
      <c r="H13" s="205">
        <f t="shared" si="2"/>
        <v>200</v>
      </c>
      <c r="I13" s="205" t="s">
        <v>12</v>
      </c>
      <c r="J13" s="346">
        <f t="shared" si="3"/>
        <v>546</v>
      </c>
      <c r="K13" s="377"/>
      <c r="N13" s="199"/>
      <c r="O13" s="71" t="s">
        <v>239</v>
      </c>
      <c r="P13" s="237">
        <f t="shared" si="4"/>
        <v>200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Marzo 2023'!$I$8:$M$24,2,FALSE),0)</f>
        <v>0</v>
      </c>
      <c r="F14" s="205">
        <f>IFERROR(VLOOKUP($A14,'Control-UTE Marzo 2023'!$I$8:$M$24,3,FALSE),0)</f>
        <v>0</v>
      </c>
      <c r="G14" s="205">
        <f>IFERROR(VLOOKUP($A14,'Control-UTE Marzo 2023'!$I$8:$M$24,4,FALSE),0)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Marzo 2023'!$I$8:$M$24,2,FALSE),0)</f>
        <v>0</v>
      </c>
      <c r="F15" s="205">
        <f>IFERROR(VLOOKUP($A15,'Control-UTE Marzo 2023'!$I$8:$M$24,3,FALSE),0)</f>
        <v>0</v>
      </c>
      <c r="G15" s="205">
        <f>IFERROR(VLOOKUP($A15,'Control-UTE Marzo 2023'!$I$8:$M$24,4,FALSE),0)</f>
        <v>720</v>
      </c>
      <c r="H15" s="205">
        <f t="shared" si="2"/>
        <v>720</v>
      </c>
      <c r="I15" s="347" t="s">
        <v>12</v>
      </c>
      <c r="J15" s="346">
        <f t="shared" si="3"/>
        <v>2527.1999999999998</v>
      </c>
      <c r="K15" s="377"/>
      <c r="N15" s="199"/>
      <c r="O15" s="71" t="s">
        <v>224</v>
      </c>
      <c r="P15" s="237">
        <f t="shared" si="4"/>
        <v>720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Marzo 2023'!$I$8:$M$24,2,FALSE),0)</f>
        <v>0</v>
      </c>
      <c r="F16" s="205">
        <f>IFERROR(VLOOKUP($A16,'Control-UTE Marzo 2023'!$I$8:$M$24,3,FALSE),0)</f>
        <v>0</v>
      </c>
      <c r="G16" s="205">
        <f>IFERROR(VLOOKUP($A16,'Control-UTE Marzo 2023'!$I$8:$M$24,4,FALSE),0)</f>
        <v>540</v>
      </c>
      <c r="H16" s="205">
        <f t="shared" si="2"/>
        <v>540</v>
      </c>
      <c r="I16" s="347" t="s">
        <v>12</v>
      </c>
      <c r="J16" s="346">
        <f t="shared" si="3"/>
        <v>3013.2</v>
      </c>
      <c r="K16" s="377"/>
      <c r="O16" s="71" t="s">
        <v>488</v>
      </c>
      <c r="P16" s="237">
        <f t="shared" si="4"/>
        <v>540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Marzo 2023'!$I$8:$M$24,2,FALSE),0)</f>
        <v>0</v>
      </c>
      <c r="F17" s="205">
        <f>IFERROR(VLOOKUP($A17,'Control-UTE Marzo 2023'!$I$8:$M$24,3,FALSE),0)</f>
        <v>0</v>
      </c>
      <c r="G17" s="205">
        <f>IFERROR(VLOOKUP($A17,'Control-UTE Marzo 2023'!$I$8:$M$24,4,FALSE),0)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Marzo 2023'!$I$8:$M$24,2,FALSE),0)</f>
        <v>0</v>
      </c>
      <c r="F18" s="205">
        <f>IFERROR(VLOOKUP($A18,'Control-UTE Marzo 2023'!$I$8:$M$24,3,FALSE),0)</f>
        <v>0</v>
      </c>
      <c r="G18" s="205">
        <f>IFERROR(VLOOKUP($A18,'Control-UTE Marzo 2023'!$I$8:$M$24,4,FALSE),0)</f>
        <v>920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Marzo 2023'!$I$8:$M$24,2,FALSE),0)</f>
        <v>2340</v>
      </c>
      <c r="F19" s="205">
        <f>IFERROR(VLOOKUP($A19,'Control-UTE Marzo 2023'!$I$8:$M$24,3,FALSE),0)</f>
        <v>0</v>
      </c>
      <c r="G19" s="205">
        <f>IFERROR(VLOOKUP($A19,'Control-UTE Marzo 2023'!$I$8:$M$24,4,FALSE),0)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Marzo 2023'!$I$8:$M$24,2,FALSE),0)</f>
        <v>0</v>
      </c>
      <c r="F20" s="205">
        <f>IFERROR(VLOOKUP($A20,'Control-UTE Marzo 2023'!$I$8:$M$24,3,FALSE),0)</f>
        <v>0</v>
      </c>
      <c r="G20" s="205">
        <f>IFERROR(VLOOKUP($A20,'Control-UTE Marzo 2023'!$I$8:$M$24,4,FALSE),0)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Marzo 2023'!$I$8:$M$24,2,FALSE),0)</f>
        <v>0</v>
      </c>
      <c r="F21" s="205">
        <f>IFERROR(VLOOKUP($A21,'Control-UTE Marzo 2023'!$I$8:$M$24,3,FALSE),0)</f>
        <v>0</v>
      </c>
      <c r="G21" s="205">
        <f>IFERROR(VLOOKUP($A21,'Control-UTE Marzo 2023'!$I$8:$M$24,4,FALSE),0)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Marzo 2023'!$I$8:$M$24,2,FALSE),0)</f>
        <v>0</v>
      </c>
      <c r="F22" s="205">
        <f>IFERROR(VLOOKUP($A22,'Control-UTE Marzo 2023'!$I$8:$M$24,3,FALSE),0)</f>
        <v>0</v>
      </c>
      <c r="G22" s="205">
        <f>IFERROR(VLOOKUP($A22,'Control-UTE Marzo 2023'!$I$8:$M$24,4,FALSE),0)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Marzo 2023'!$I$8:$M$24,2,FALSE),0)</f>
        <v>0</v>
      </c>
      <c r="F23" s="205">
        <f>IFERROR(VLOOKUP($A23,'Control-UTE Marzo 2023'!$I$8:$M$24,3,FALSE),0)</f>
        <v>0</v>
      </c>
      <c r="G23" s="205">
        <f>IFERROR(VLOOKUP($A23,'Control-UTE Marzo 2023'!$I$8:$M$24,4,FALSE),0)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Marzo 2023'!$I$8:$M$24,2,FALSE),0)</f>
        <v>0</v>
      </c>
      <c r="F24" s="205">
        <f>IFERROR(VLOOKUP($A24,'Control-UTE Marzo 2023'!$I$8:$M$24,3,FALSE),0)</f>
        <v>0</v>
      </c>
      <c r="G24" s="205">
        <f>IFERROR(VLOOKUP($A24,'Control-UTE Marzo 2023'!$I$8:$M$24,4,FALSE),0)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Marzo 2023'!$I$8:$M$24,2,FALSE),0)</f>
        <v>0</v>
      </c>
      <c r="F25" s="205">
        <f>IFERROR(VLOOKUP($A25,'Control-UTE Marzo 2023'!$I$8:$M$24,3,FALSE),0)</f>
        <v>0</v>
      </c>
      <c r="G25" s="205">
        <f>IFERROR(VLOOKUP($A25,'Control-UTE Marzo 2023'!$I$8:$M$24,4,FALSE),0)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Marzo 2023'!$I$8:$M$24,2,FALSE),0)</f>
        <v>0</v>
      </c>
      <c r="F26" s="205">
        <f>IFERROR(VLOOKUP($A26,'Control-UTE Marzo 2023'!$I$8:$M$24,3,FALSE),0)</f>
        <v>0</v>
      </c>
      <c r="G26" s="205">
        <f>IFERROR(VLOOKUP($A26,'Control-UTE Marzo 2023'!$I$8:$M$24,4,FALSE),0)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Marzo 2023'!$I$8:$M$24,2,FALSE),0)</f>
        <v>0</v>
      </c>
      <c r="F27" s="205">
        <f>IFERROR(VLOOKUP($A27,'Control-UTE Marzo 2023'!$I$8:$M$24,3,FALSE),0)</f>
        <v>0</v>
      </c>
      <c r="G27" s="205">
        <f>IFERROR(VLOOKUP($A27,'Control-UTE Marzo 2023'!$I$8:$M$24,4,FALSE),0)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Marzo 2023'!$I$8:$M$24,2,FALSE),0)</f>
        <v>0</v>
      </c>
      <c r="F28" s="205">
        <f>IFERROR(VLOOKUP($A28,'Control-UTE Marzo 2023'!$I$8:$M$24,3,FALSE),0)</f>
        <v>0</v>
      </c>
      <c r="G28" s="205">
        <f>IFERROR(VLOOKUP($A28,'Control-UTE Marzo 2023'!$I$8:$M$24,4,FALSE),0)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Marzo 2023'!$I$8:$M$24,2,FALSE),0)</f>
        <v>0</v>
      </c>
      <c r="F29" s="205">
        <f>IFERROR(VLOOKUP($A29,'Control-UTE Marzo 2023'!$I$8:$M$24,3,FALSE),0)</f>
        <v>0</v>
      </c>
      <c r="G29" s="205">
        <f>IFERROR(VLOOKUP($A29,'Control-UTE Marzo 2023'!$I$8:$M$24,4,FALSE),0)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Marzo 2023'!$I$8:$M$24,2,FALSE),0)</f>
        <v>0</v>
      </c>
      <c r="F30" s="205">
        <f>IFERROR(VLOOKUP($A30,'Control-UTE Marzo 2023'!$I$8:$M$24,3,FALSE),0)</f>
        <v>0</v>
      </c>
      <c r="G30" s="205">
        <f>IFERROR(VLOOKUP($A30,'Control-UTE Marzo 2023'!$I$8:$M$24,4,FALSE),0)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Marzo 2023'!$I$8:$M$24,2,FALSE),0)</f>
        <v>0</v>
      </c>
      <c r="F31" s="205">
        <f>IFERROR(VLOOKUP($A31,'Control-UTE Marzo 2023'!$I$8:$M$24,3,FALSE),0)</f>
        <v>0</v>
      </c>
      <c r="G31" s="205">
        <f>IFERROR(VLOOKUP($A31,'Control-UTE Marzo 2023'!$I$8:$M$24,4,FALSE),0)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Marzo 2023'!$I$8:$M$24,2,FALSE),0)</f>
        <v>0</v>
      </c>
      <c r="F32" s="205">
        <f>IFERROR(VLOOKUP($A32,'Control-UTE Marzo 2023'!$I$8:$M$24,3,FALSE),0)</f>
        <v>0</v>
      </c>
      <c r="G32" s="205">
        <f>IFERROR(VLOOKUP($A32,'Control-UTE Marzo 2023'!$I$8:$M$24,4,FALSE),0)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Marzo 2023'!$I$8:$M$24,2,FALSE),0)</f>
        <v>0</v>
      </c>
      <c r="F33" s="205">
        <f>IFERROR(VLOOKUP($A33,'Control-UTE Marzo 2023'!$I$8:$M$24,3,FALSE),0)</f>
        <v>0</v>
      </c>
      <c r="G33" s="205">
        <f>IFERROR(VLOOKUP($A33,'Control-UTE Marzo 2023'!$I$8:$M$24,4,FALSE),0)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Marzo 2023'!$I$8:$M$24,2,FALSE),0)</f>
        <v>0</v>
      </c>
      <c r="F34" s="205">
        <f>IFERROR(VLOOKUP($A34,'Control-UTE Marzo 2023'!$I$8:$M$24,3,FALSE),0)</f>
        <v>0</v>
      </c>
      <c r="G34" s="205">
        <f>IFERROR(VLOOKUP($A34,'Control-UTE Marzo 2023'!$I$8:$M$24,4,FALSE),0)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Marzo 2023'!$I$8:$M$24,2,FALSE),0)</f>
        <v>0</v>
      </c>
      <c r="F35" s="205">
        <f>IFERROR(VLOOKUP($A35,'Control-UTE Marzo 2023'!$I$8:$M$24,3,FALSE),0)</f>
        <v>0</v>
      </c>
      <c r="G35" s="205">
        <f>IFERROR(VLOOKUP($A35,'Control-UTE Marzo 2023'!$I$8:$M$24,4,FALSE),0)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Marzo 2023'!$I$8:$M$24,2,FALSE),0)</f>
        <v>0</v>
      </c>
      <c r="F36" s="205">
        <f>IFERROR(VLOOKUP($A36,'Control-UTE Marzo 2023'!$I$8:$M$24,3,FALSE),0)</f>
        <v>0</v>
      </c>
      <c r="G36" s="205">
        <f>IFERROR(VLOOKUP($A36,'Control-UTE Marzo 2023'!$I$8:$M$24,4,FALSE),0)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Marzo 2023'!$I$8:$M$24,2,FALSE),0)</f>
        <v>0</v>
      </c>
      <c r="F37" s="205">
        <f>IFERROR(VLOOKUP($A37,'Control-UTE Marzo 2023'!$I$8:$M$24,3,FALSE),0)</f>
        <v>0</v>
      </c>
      <c r="G37" s="205">
        <f>IFERROR(VLOOKUP($A37,'Control-UTE Marzo 2023'!$I$8:$M$24,4,FALSE),0)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Marzo 2023'!$I$8:$M$24,2,FALSE),0)</f>
        <v>0</v>
      </c>
      <c r="F38" s="205">
        <f>IFERROR(VLOOKUP($A38,'Control-UTE Marzo 2023'!$I$8:$M$24,3,FALSE),0)</f>
        <v>0</v>
      </c>
      <c r="G38" s="205">
        <f>IFERROR(VLOOKUP($A38,'Control-UTE Marzo 2023'!$I$8:$M$24,4,FALSE),0)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Marzo 2023'!$I$8:$M$24,2,FALSE),0)</f>
        <v>0</v>
      </c>
      <c r="F39" s="205">
        <f>IFERROR(VLOOKUP($A39,'Control-UTE Marzo 2023'!$I$8:$M$24,3,FALSE),0)</f>
        <v>0</v>
      </c>
      <c r="G39" s="205">
        <f>IFERROR(VLOOKUP($A39,'Control-UTE Marzo 2023'!$I$8:$M$24,4,FALSE),0)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Marzo 2023'!$I$8:$M$24,2,FALSE),0)</f>
        <v>0</v>
      </c>
      <c r="F40" s="205">
        <f>IFERROR(VLOOKUP($A40,'Control-UTE Marzo 2023'!$I$8:$M$24,3,FALSE),0)</f>
        <v>0</v>
      </c>
      <c r="G40" s="205">
        <f>IFERROR(VLOOKUP($A40,'Control-UTE Marzo 2023'!$I$8:$M$24,4,FALSE),0)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Marzo 2023'!$I$8:$M$24,2,FALSE),0)</f>
        <v>0</v>
      </c>
      <c r="F41" s="205">
        <f>IFERROR(VLOOKUP($A41,'Control-UTE Marzo 2023'!$I$8:$M$24,3,FALSE),0)</f>
        <v>0</v>
      </c>
      <c r="G41" s="205">
        <f>IFERROR(VLOOKUP($A41,'Control-UTE Marzo 2023'!$I$8:$M$24,4,FALSE),0)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Marzo 2023'!$I$8:$M$24,2,FALSE),0)</f>
        <v>0</v>
      </c>
      <c r="F42" s="205">
        <f>IFERROR(VLOOKUP($A42,'Control-UTE Marzo 2023'!$I$8:$M$24,3,FALSE),0)</f>
        <v>0</v>
      </c>
      <c r="G42" s="205">
        <f>IFERROR(VLOOKUP($A42,'Control-UTE Marzo 2023'!$I$8:$M$24,4,FALSE),0)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Marzo 2023'!$I$8:$M$24,2,FALSE),0)</f>
        <v>0</v>
      </c>
      <c r="F43" s="205">
        <f>IFERROR(VLOOKUP($A43,'Control-UTE Marzo 2023'!$I$8:$M$24,3,FALSE),0)</f>
        <v>0</v>
      </c>
      <c r="G43" s="205">
        <f>IFERROR(VLOOKUP($A43,'Control-UTE Marzo 2023'!$I$8:$M$24,4,FALSE),0)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Marzo 2023'!$I$8:$M$24,2,FALSE),0)</f>
        <v>0</v>
      </c>
      <c r="F44" s="205">
        <f>IFERROR(VLOOKUP($A44,'Control-UTE Marzo 2023'!$I$8:$M$24,3,FALSE),0)</f>
        <v>0</v>
      </c>
      <c r="G44" s="205">
        <f>IFERROR(VLOOKUP($A44,'Control-UTE Marzo 2023'!$I$8:$M$24,4,FALSE),0)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Marzo 2023'!$I$8:$M$24,2,FALSE),0)</f>
        <v>0</v>
      </c>
      <c r="F45" s="205">
        <f>IFERROR(VLOOKUP($A45,'Control-UTE Marzo 2023'!$I$8:$M$24,3,FALSE),0)</f>
        <v>0</v>
      </c>
      <c r="G45" s="205">
        <f>IFERROR(VLOOKUP($A45,'Control-UTE Marzo 2023'!$I$8:$M$24,4,FALSE),0)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Marzo 2023'!$I$8:$M$24,2,FALSE),0)</f>
        <v>0</v>
      </c>
      <c r="F46" s="205">
        <f>IFERROR(VLOOKUP($A46,'Control-UTE Marzo 2023'!$I$8:$M$24,3,FALSE),0)</f>
        <v>0</v>
      </c>
      <c r="G46" s="205">
        <f>IFERROR(VLOOKUP($A46,'Control-UTE Marzo 2023'!$I$8:$M$24,4,FALSE),0)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Marzo 2023'!$I$8:$M$24,2,FALSE),0)</f>
        <v>0</v>
      </c>
      <c r="F47" s="205">
        <f>IFERROR(VLOOKUP($A47,'Control-UTE Marzo 2023'!$I$8:$M$24,3,FALSE),0)</f>
        <v>0</v>
      </c>
      <c r="G47" s="205">
        <f>IFERROR(VLOOKUP($A47,'Control-UTE Marzo 2023'!$I$8:$M$24,4,FALSE),0)</f>
        <v>60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Marzo 2023'!$I$8:$M$24,2,FALSE),0)</f>
        <v>0</v>
      </c>
      <c r="F48" s="205">
        <f>IFERROR(VLOOKUP($A48,'Control-UTE Marzo 2023'!$I$8:$M$24,3,FALSE),0)</f>
        <v>0</v>
      </c>
      <c r="G48" s="205">
        <f>IFERROR(VLOOKUP($A48,'Control-UTE Marzo 2023'!$I$8:$M$24,4,FALSE),0)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Marzo 2023'!$I$8:$M$24,2,FALSE),0)</f>
        <v>0</v>
      </c>
      <c r="F49" s="205">
        <f>IFERROR(VLOOKUP($A49,'Control-UTE Marzo 2023'!$I$8:$M$24,3,FALSE),0)</f>
        <v>0</v>
      </c>
      <c r="G49" s="205">
        <f>IFERROR(VLOOKUP($A49,'Control-UTE Marzo 2023'!$I$8:$M$24,4,FALSE),0)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Marzo 2023'!$I$8:$M$24,2,FALSE),0)</f>
        <v>720</v>
      </c>
      <c r="F50" s="205">
        <f>IFERROR(VLOOKUP($A50,'Control-UTE Marzo 2023'!$I$8:$M$24,3,FALSE),0)</f>
        <v>0</v>
      </c>
      <c r="G50" s="205">
        <f>IFERROR(VLOOKUP($A50,'Control-UTE Marzo 2023'!$I$8:$M$24,4,FALSE),0)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Marzo 2023'!$I$8:$M$24,2,FALSE),0)</f>
        <v>450</v>
      </c>
      <c r="F51" s="205">
        <f>IFERROR(VLOOKUP($A51,'Control-UTE Marzo 2023'!$I$8:$M$24,3,FALSE),0)</f>
        <v>150</v>
      </c>
      <c r="G51" s="205">
        <f>IFERROR(VLOOKUP($A51,'Control-UTE Marzo 2023'!$I$8:$M$24,4,FALSE),0)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Marzo 2023'!$I$8:$M$24,2,FALSE),0)</f>
        <v>360</v>
      </c>
      <c r="F52" s="205">
        <f>IFERROR(VLOOKUP($A52,'Control-UTE Marzo 2023'!$I$8:$M$24,3,FALSE),0)</f>
        <v>0</v>
      </c>
      <c r="G52" s="205">
        <f>IFERROR(VLOOKUP($A52,'Control-UTE Marzo 2023'!$I$8:$M$24,4,FALSE),0)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Marzo 2023'!$I$8:$M$24,2,FALSE),0)</f>
        <v>0</v>
      </c>
      <c r="F53" s="205">
        <f>IFERROR(VLOOKUP($A53,'Control-UTE Marzo 2023'!$I$8:$M$24,3,FALSE),0)</f>
        <v>0</v>
      </c>
      <c r="G53" s="205">
        <f>IFERROR(VLOOKUP($A53,'Control-UTE Marzo 2023'!$I$8:$M$24,4,FALSE),0)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Marzo 2023'!$I$8:$M$24,2,FALSE),0)</f>
        <v>0</v>
      </c>
      <c r="F54" s="205">
        <f>IFERROR(VLOOKUP($A54,'Control-UTE Marzo 2023'!$I$8:$M$24,3,FALSE),0)</f>
        <v>0</v>
      </c>
      <c r="G54" s="205">
        <f>IFERROR(VLOOKUP($A54,'Control-UTE Marzo 2023'!$I$8:$M$24,4,FALSE),0)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Marzo 2023'!$I$8:$M$24,2,FALSE),0)</f>
        <v>0</v>
      </c>
      <c r="F55" s="205">
        <f>IFERROR(VLOOKUP($A55,'Control-UTE Marzo 2023'!$I$8:$M$24,3,FALSE),0)</f>
        <v>0</v>
      </c>
      <c r="G55" s="205">
        <f>IFERROR(VLOOKUP($A55,'Control-UTE Marzo 2023'!$I$8:$M$24,4,FALSE),0)</f>
        <v>150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Marzo 2023'!$I$8:$M$24,2,FALSE),0)</f>
        <v>5340</v>
      </c>
      <c r="F56" s="205">
        <f>IFERROR(VLOOKUP($A56,'Control-UTE Marzo 2023'!$I$8:$M$24,3,FALSE),0)</f>
        <v>240</v>
      </c>
      <c r="G56" s="205">
        <f>IFERROR(VLOOKUP($A56,'Control-UTE Marzo 2023'!$I$8:$M$24,4,FALSE),0)</f>
        <v>2130</v>
      </c>
      <c r="H56" s="205">
        <f t="shared" si="2"/>
        <v>7710</v>
      </c>
      <c r="I56" s="347" t="s">
        <v>12</v>
      </c>
      <c r="J56" s="346">
        <f>D56*H56</f>
        <v>22744.5</v>
      </c>
      <c r="K56" s="333"/>
      <c r="N56" s="199"/>
      <c r="O56" s="71" t="s">
        <v>399</v>
      </c>
      <c r="P56" s="237">
        <f>H56</f>
        <v>7710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10230</v>
      </c>
      <c r="F57" s="381">
        <f t="shared" ref="F57:G57" si="5">SUM(F8:F56)</f>
        <v>390</v>
      </c>
      <c r="G57" s="381">
        <f t="shared" si="5"/>
        <v>10405</v>
      </c>
      <c r="H57" s="381">
        <f>SUM(H8:H56)</f>
        <v>21025</v>
      </c>
      <c r="I57" s="408" t="s">
        <v>12</v>
      </c>
      <c r="J57" s="81">
        <f>SUM(J8:J56)</f>
        <v>83056.549999999988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83056.549999999988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0.56960829699764803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47309.7</v>
      </c>
      <c r="K60" s="333"/>
      <c r="L60" s="333"/>
      <c r="M60" s="333"/>
    </row>
    <row r="61" spans="1:17" ht="30" customHeight="1" x14ac:dyDescent="0.2">
      <c r="B61" s="202"/>
      <c r="C61" s="540" t="s">
        <v>324</v>
      </c>
      <c r="D61" s="540"/>
      <c r="E61" s="540"/>
      <c r="F61" s="540" t="e">
        <f>G61/G58</f>
        <v>#DIV/0!</v>
      </c>
      <c r="G61" s="540"/>
      <c r="H61" s="540"/>
      <c r="I61" s="392">
        <f>J61/$J$59</f>
        <v>1.9739562984496709E-2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1639.5</v>
      </c>
      <c r="K61" s="377"/>
      <c r="L61" s="321"/>
      <c r="M61" s="321"/>
    </row>
    <row r="62" spans="1:17" ht="30" customHeight="1" x14ac:dyDescent="0.2">
      <c r="B62" s="202"/>
      <c r="C62" s="540" t="s">
        <v>343</v>
      </c>
      <c r="D62" s="540"/>
      <c r="E62" s="540"/>
      <c r="F62" s="540" t="e">
        <f>G62/G59</f>
        <v>#DIV/0!</v>
      </c>
      <c r="G62" s="540"/>
      <c r="H62" s="540"/>
      <c r="I62" s="392">
        <f>J62/$J$59</f>
        <v>0.41065214001785533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34107.35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Marzo 2023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1532128.5</v>
      </c>
      <c r="H65" s="167">
        <v>0.99</v>
      </c>
      <c r="I65" s="205" t="s">
        <v>10</v>
      </c>
      <c r="J65" s="340">
        <f>(G65*H65)</f>
        <v>1516807.2150000001</v>
      </c>
      <c r="K65" s="377"/>
      <c r="L65" s="321"/>
      <c r="N65" s="199" t="s">
        <v>346</v>
      </c>
      <c r="O65" s="201">
        <v>20002374</v>
      </c>
      <c r="P65" s="393">
        <v>1380682.6728429864</v>
      </c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1532128.5</v>
      </c>
      <c r="H67" s="167">
        <v>0.01</v>
      </c>
      <c r="I67" s="205" t="s">
        <v>10</v>
      </c>
      <c r="J67" s="340">
        <f>(G67*H67)</f>
        <v>15321.285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84998.549999999988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1532128.5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Q67" xr:uid="{89A1CDB6-F07B-4173-A3C7-7C1D70371193}">
    <filterColumn colId="7">
      <filters blank="1">
        <filter val="0,01"/>
        <filter val="0,99"/>
        <filter val="120"/>
        <filter val="150"/>
        <filter val="1555"/>
        <filter val="1805"/>
        <filter val="200"/>
        <filter val="21.025,00"/>
        <filter val="2340"/>
        <filter val="2885"/>
        <filter val="340"/>
        <filter val="360"/>
        <filter val="540"/>
        <filter val="60"/>
        <filter val="600"/>
        <filter val="720"/>
        <filter val="7710"/>
        <filter val="920"/>
      </filters>
    </filterColumn>
  </autoFilter>
  <mergeCells count="20"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  <mergeCell ref="E78:J78"/>
    <mergeCell ref="F79:J79"/>
    <mergeCell ref="C66:F66"/>
    <mergeCell ref="C67:F67"/>
    <mergeCell ref="B69:F69"/>
    <mergeCell ref="H69:J69"/>
    <mergeCell ref="B70:F70"/>
    <mergeCell ref="H70:J7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1681-CBE9-45F6-9B45-321424B6DC66}">
  <sheetPr>
    <pageSetUpPr fitToPage="1"/>
  </sheetPr>
  <dimension ref="A1:P120"/>
  <sheetViews>
    <sheetView topLeftCell="J13" zoomScaleNormal="100" workbookViewId="0">
      <selection activeCell="J24" sqref="J24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 t="s">
        <v>562</v>
      </c>
      <c r="C4" s="207">
        <v>45002</v>
      </c>
      <c r="D4" s="204" t="s">
        <v>484</v>
      </c>
      <c r="E4" s="401">
        <v>150</v>
      </c>
      <c r="F4" s="204" t="s">
        <v>563</v>
      </c>
      <c r="G4" s="204" t="s">
        <v>384</v>
      </c>
      <c r="I4" s="200"/>
    </row>
    <row r="5" spans="2:16" x14ac:dyDescent="0.2">
      <c r="B5" s="205">
        <v>80077070</v>
      </c>
      <c r="C5" s="207">
        <v>45006</v>
      </c>
      <c r="D5" s="204" t="s">
        <v>29</v>
      </c>
      <c r="E5" s="401">
        <v>120</v>
      </c>
      <c r="F5" s="204" t="s">
        <v>564</v>
      </c>
      <c r="G5" s="204" t="s">
        <v>384</v>
      </c>
      <c r="I5" s="200"/>
    </row>
    <row r="6" spans="2:16" x14ac:dyDescent="0.2">
      <c r="B6" s="205">
        <v>80077070</v>
      </c>
      <c r="C6" s="207">
        <v>45006</v>
      </c>
      <c r="D6" s="204" t="s">
        <v>31</v>
      </c>
      <c r="E6" s="401">
        <v>460</v>
      </c>
      <c r="F6" s="204" t="s">
        <v>564</v>
      </c>
      <c r="G6" s="204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80077070</v>
      </c>
      <c r="C7" s="207">
        <v>45006</v>
      </c>
      <c r="D7" s="204" t="s">
        <v>32</v>
      </c>
      <c r="E7" s="401">
        <v>270</v>
      </c>
      <c r="F7" s="204" t="s">
        <v>564</v>
      </c>
      <c r="G7" s="204" t="s">
        <v>384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80077070</v>
      </c>
      <c r="C8" s="207">
        <v>45006</v>
      </c>
      <c r="D8" s="204" t="s">
        <v>35</v>
      </c>
      <c r="E8" s="401">
        <v>1650</v>
      </c>
      <c r="F8" s="204" t="s">
        <v>564</v>
      </c>
      <c r="G8" s="204" t="s">
        <v>383</v>
      </c>
      <c r="I8" s="76" t="s">
        <v>29</v>
      </c>
      <c r="J8" s="76"/>
      <c r="K8" s="76"/>
      <c r="L8" s="76">
        <v>720</v>
      </c>
      <c r="M8" s="76">
        <v>720</v>
      </c>
      <c r="N8"/>
      <c r="O8"/>
      <c r="P8" s="200"/>
    </row>
    <row r="9" spans="2:16" x14ac:dyDescent="0.2">
      <c r="B9" s="205">
        <v>80077070</v>
      </c>
      <c r="C9" s="207">
        <v>45006</v>
      </c>
      <c r="D9" s="204" t="s">
        <v>149</v>
      </c>
      <c r="E9" s="401">
        <v>720</v>
      </c>
      <c r="F9" s="204" t="s">
        <v>564</v>
      </c>
      <c r="G9" s="204" t="s">
        <v>383</v>
      </c>
      <c r="I9" s="76" t="s">
        <v>31</v>
      </c>
      <c r="J9" s="76"/>
      <c r="K9" s="76"/>
      <c r="L9" s="76">
        <v>920</v>
      </c>
      <c r="M9" s="76">
        <v>920</v>
      </c>
      <c r="N9"/>
      <c r="O9"/>
      <c r="P9" s="200"/>
    </row>
    <row r="10" spans="2:16" x14ac:dyDescent="0.2">
      <c r="B10" s="205">
        <v>80077070</v>
      </c>
      <c r="C10" s="207">
        <v>45006</v>
      </c>
      <c r="D10" s="204" t="s">
        <v>389</v>
      </c>
      <c r="E10" s="401">
        <v>2230</v>
      </c>
      <c r="F10" s="204" t="s">
        <v>564</v>
      </c>
      <c r="G10" s="204" t="s">
        <v>383</v>
      </c>
      <c r="I10" s="76" t="s">
        <v>32</v>
      </c>
      <c r="J10" s="76"/>
      <c r="K10" s="76"/>
      <c r="L10" s="76">
        <v>1555</v>
      </c>
      <c r="M10" s="76">
        <v>1555</v>
      </c>
      <c r="N10"/>
      <c r="O10"/>
      <c r="P10" s="200"/>
    </row>
    <row r="11" spans="2:16" x14ac:dyDescent="0.2">
      <c r="B11" s="205">
        <v>80077070</v>
      </c>
      <c r="C11" s="207">
        <v>45006</v>
      </c>
      <c r="D11" s="204" t="s">
        <v>382</v>
      </c>
      <c r="E11" s="401">
        <v>30</v>
      </c>
      <c r="F11" s="204" t="s">
        <v>564</v>
      </c>
      <c r="G11" s="204" t="s">
        <v>384</v>
      </c>
      <c r="I11" s="76" t="s">
        <v>33</v>
      </c>
      <c r="J11" s="76">
        <v>900</v>
      </c>
      <c r="K11" s="76"/>
      <c r="L11" s="76">
        <v>1985</v>
      </c>
      <c r="M11" s="76">
        <v>2885</v>
      </c>
      <c r="N11"/>
      <c r="O11"/>
      <c r="P11" s="200"/>
    </row>
    <row r="12" spans="2:16" x14ac:dyDescent="0.2">
      <c r="B12" s="205">
        <v>80077077</v>
      </c>
      <c r="C12" s="207">
        <v>45006</v>
      </c>
      <c r="D12" s="204" t="s">
        <v>29</v>
      </c>
      <c r="E12" s="401">
        <v>300</v>
      </c>
      <c r="F12" s="204" t="s">
        <v>565</v>
      </c>
      <c r="G12" s="204" t="s">
        <v>384</v>
      </c>
      <c r="I12" s="76" t="s">
        <v>35</v>
      </c>
      <c r="J12" s="76">
        <v>2340</v>
      </c>
      <c r="K12" s="76"/>
      <c r="L12" s="76"/>
      <c r="M12" s="76">
        <v>2340</v>
      </c>
      <c r="N12"/>
      <c r="O12"/>
      <c r="P12" s="200"/>
    </row>
    <row r="13" spans="2:16" x14ac:dyDescent="0.2">
      <c r="B13" s="205">
        <v>80077077</v>
      </c>
      <c r="C13" s="207">
        <v>45006</v>
      </c>
      <c r="D13" s="204" t="s">
        <v>33</v>
      </c>
      <c r="E13" s="401">
        <v>150</v>
      </c>
      <c r="F13" s="204" t="s">
        <v>565</v>
      </c>
      <c r="G13" s="204" t="s">
        <v>384</v>
      </c>
      <c r="I13" s="76" t="s">
        <v>149</v>
      </c>
      <c r="J13" s="76">
        <v>720</v>
      </c>
      <c r="K13" s="76"/>
      <c r="L13" s="76"/>
      <c r="M13" s="76">
        <v>720</v>
      </c>
      <c r="N13"/>
      <c r="O13"/>
      <c r="P13" s="200"/>
    </row>
    <row r="14" spans="2:16" x14ac:dyDescent="0.2">
      <c r="B14" s="205">
        <v>80077077</v>
      </c>
      <c r="C14" s="207">
        <v>45006</v>
      </c>
      <c r="D14" s="204" t="s">
        <v>214</v>
      </c>
      <c r="E14" s="401">
        <v>450</v>
      </c>
      <c r="F14" s="204" t="s">
        <v>565</v>
      </c>
      <c r="G14" s="204" t="s">
        <v>383</v>
      </c>
      <c r="I14" s="76" t="s">
        <v>214</v>
      </c>
      <c r="J14" s="76">
        <v>450</v>
      </c>
      <c r="K14" s="76">
        <v>150</v>
      </c>
      <c r="L14" s="76"/>
      <c r="M14" s="76">
        <v>600</v>
      </c>
      <c r="N14"/>
      <c r="O14"/>
      <c r="P14" s="200"/>
    </row>
    <row r="15" spans="2:16" x14ac:dyDescent="0.2">
      <c r="B15" s="205">
        <v>80077077</v>
      </c>
      <c r="C15" s="207">
        <v>45006</v>
      </c>
      <c r="D15" s="204" t="s">
        <v>214</v>
      </c>
      <c r="E15" s="401">
        <v>150</v>
      </c>
      <c r="F15" s="204" t="s">
        <v>565</v>
      </c>
      <c r="G15" s="204" t="s">
        <v>527</v>
      </c>
      <c r="I15" s="76" t="s">
        <v>166</v>
      </c>
      <c r="J15" s="76">
        <v>360</v>
      </c>
      <c r="K15" s="76"/>
      <c r="L15" s="76"/>
      <c r="M15" s="76">
        <v>360</v>
      </c>
      <c r="N15"/>
      <c r="O15"/>
      <c r="P15" s="200"/>
    </row>
    <row r="16" spans="2:16" x14ac:dyDescent="0.2">
      <c r="B16" s="205">
        <v>80077077</v>
      </c>
      <c r="C16" s="207">
        <v>45006</v>
      </c>
      <c r="D16" s="204" t="s">
        <v>166</v>
      </c>
      <c r="E16" s="401">
        <v>200</v>
      </c>
      <c r="F16" s="204" t="s">
        <v>565</v>
      </c>
      <c r="G16" s="204" t="s">
        <v>383</v>
      </c>
      <c r="I16" s="76" t="s">
        <v>37</v>
      </c>
      <c r="J16" s="76"/>
      <c r="K16" s="76"/>
      <c r="L16" s="76">
        <v>1805</v>
      </c>
      <c r="M16" s="76">
        <v>1805</v>
      </c>
      <c r="N16"/>
      <c r="O16"/>
      <c r="P16" s="200"/>
    </row>
    <row r="17" spans="1:15" x14ac:dyDescent="0.2">
      <c r="B17" s="205">
        <v>80077077</v>
      </c>
      <c r="C17" s="207">
        <v>45006</v>
      </c>
      <c r="D17" s="204" t="s">
        <v>37</v>
      </c>
      <c r="E17" s="401">
        <v>140</v>
      </c>
      <c r="F17" s="204" t="s">
        <v>565</v>
      </c>
      <c r="G17" s="204" t="s">
        <v>384</v>
      </c>
      <c r="I17" s="76" t="s">
        <v>38</v>
      </c>
      <c r="J17" s="76">
        <v>120</v>
      </c>
      <c r="K17" s="76"/>
      <c r="L17" s="76"/>
      <c r="M17" s="76">
        <v>120</v>
      </c>
      <c r="N17"/>
      <c r="O17"/>
    </row>
    <row r="18" spans="1:15" x14ac:dyDescent="0.2">
      <c r="B18" s="205">
        <v>80077077</v>
      </c>
      <c r="C18" s="207">
        <v>45006</v>
      </c>
      <c r="D18" s="204" t="s">
        <v>389</v>
      </c>
      <c r="E18" s="401">
        <v>2800</v>
      </c>
      <c r="F18" s="204" t="s">
        <v>565</v>
      </c>
      <c r="G18" s="204" t="s">
        <v>383</v>
      </c>
      <c r="I18" s="76" t="s">
        <v>39</v>
      </c>
      <c r="J18" s="76"/>
      <c r="K18" s="76"/>
      <c r="L18" s="76">
        <v>340</v>
      </c>
      <c r="M18" s="76">
        <v>340</v>
      </c>
      <c r="N18"/>
      <c r="O18"/>
    </row>
    <row r="19" spans="1:15" x14ac:dyDescent="0.2">
      <c r="B19" s="205">
        <v>80077077</v>
      </c>
      <c r="C19" s="207">
        <v>45006</v>
      </c>
      <c r="D19" s="204" t="s">
        <v>389</v>
      </c>
      <c r="E19" s="401">
        <v>200</v>
      </c>
      <c r="F19" s="204" t="s">
        <v>565</v>
      </c>
      <c r="G19" s="204" t="s">
        <v>527</v>
      </c>
      <c r="I19" s="76" t="s">
        <v>389</v>
      </c>
      <c r="J19" s="76">
        <v>5340</v>
      </c>
      <c r="K19" s="76">
        <v>240</v>
      </c>
      <c r="L19" s="76">
        <v>2130</v>
      </c>
      <c r="M19" s="76">
        <v>7710</v>
      </c>
      <c r="N19"/>
      <c r="O19"/>
    </row>
    <row r="20" spans="1:15" x14ac:dyDescent="0.2">
      <c r="B20" s="205">
        <v>80077077</v>
      </c>
      <c r="C20" s="207">
        <v>45006</v>
      </c>
      <c r="D20" s="204" t="s">
        <v>41</v>
      </c>
      <c r="E20" s="401">
        <v>200</v>
      </c>
      <c r="F20" s="204" t="s">
        <v>565</v>
      </c>
      <c r="G20" s="204" t="s">
        <v>384</v>
      </c>
      <c r="I20" s="76" t="s">
        <v>41</v>
      </c>
      <c r="J20" s="76"/>
      <c r="K20" s="76"/>
      <c r="L20" s="76">
        <v>200</v>
      </c>
      <c r="M20" s="76">
        <v>200</v>
      </c>
      <c r="N20"/>
      <c r="O20"/>
    </row>
    <row r="21" spans="1:15" x14ac:dyDescent="0.2">
      <c r="B21" s="205">
        <v>80077077</v>
      </c>
      <c r="C21" s="207">
        <v>45006</v>
      </c>
      <c r="D21" s="204" t="s">
        <v>42</v>
      </c>
      <c r="E21" s="401">
        <v>540</v>
      </c>
      <c r="F21" s="204" t="s">
        <v>565</v>
      </c>
      <c r="G21" s="204" t="s">
        <v>384</v>
      </c>
      <c r="I21" s="76" t="s">
        <v>42</v>
      </c>
      <c r="J21" s="76"/>
      <c r="K21" s="76"/>
      <c r="L21" s="76">
        <v>540</v>
      </c>
      <c r="M21" s="76">
        <v>540</v>
      </c>
      <c r="N21"/>
      <c r="O21"/>
    </row>
    <row r="22" spans="1:15" x14ac:dyDescent="0.2">
      <c r="B22" s="205">
        <v>80077068</v>
      </c>
      <c r="C22" s="207">
        <v>45006</v>
      </c>
      <c r="D22" s="204" t="s">
        <v>31</v>
      </c>
      <c r="E22" s="401">
        <v>460</v>
      </c>
      <c r="F22" s="204" t="s">
        <v>566</v>
      </c>
      <c r="G22" s="204" t="s">
        <v>384</v>
      </c>
      <c r="I22" s="76" t="s">
        <v>382</v>
      </c>
      <c r="J22" s="76"/>
      <c r="K22" s="76"/>
      <c r="L22" s="76">
        <v>60</v>
      </c>
      <c r="M22" s="76">
        <v>60</v>
      </c>
      <c r="N22"/>
      <c r="O22"/>
    </row>
    <row r="23" spans="1:15" x14ac:dyDescent="0.2">
      <c r="B23" s="205">
        <v>80077068</v>
      </c>
      <c r="C23" s="207">
        <v>45006</v>
      </c>
      <c r="D23" s="204" t="s">
        <v>32</v>
      </c>
      <c r="E23" s="401">
        <v>295</v>
      </c>
      <c r="F23" s="204" t="s">
        <v>566</v>
      </c>
      <c r="G23" s="204" t="s">
        <v>384</v>
      </c>
      <c r="H23" s="58"/>
      <c r="I23" s="76" t="s">
        <v>484</v>
      </c>
      <c r="J23" s="76"/>
      <c r="K23" s="76"/>
      <c r="L23" s="76">
        <v>150</v>
      </c>
      <c r="M23" s="76">
        <v>150</v>
      </c>
      <c r="N23"/>
      <c r="O23"/>
    </row>
    <row r="24" spans="1:15" x14ac:dyDescent="0.2">
      <c r="B24" s="205">
        <v>80077068</v>
      </c>
      <c r="C24" s="207">
        <v>45006</v>
      </c>
      <c r="D24" s="204" t="s">
        <v>33</v>
      </c>
      <c r="E24" s="341">
        <v>580</v>
      </c>
      <c r="F24" s="204" t="s">
        <v>566</v>
      </c>
      <c r="G24" s="204" t="s">
        <v>383</v>
      </c>
      <c r="H24" s="58"/>
      <c r="I24" s="76" t="s">
        <v>24</v>
      </c>
      <c r="J24" s="76">
        <v>10230</v>
      </c>
      <c r="K24" s="76">
        <v>390</v>
      </c>
      <c r="L24" s="76">
        <v>10405</v>
      </c>
      <c r="M24" s="76">
        <v>21025</v>
      </c>
      <c r="N24"/>
      <c r="O24"/>
    </row>
    <row r="25" spans="1:15" x14ac:dyDescent="0.2">
      <c r="B25" s="205">
        <v>80077068</v>
      </c>
      <c r="C25" s="207">
        <v>45006</v>
      </c>
      <c r="D25" s="204" t="s">
        <v>33</v>
      </c>
      <c r="E25" s="341">
        <v>1835</v>
      </c>
      <c r="F25" s="204" t="s">
        <v>566</v>
      </c>
      <c r="G25" s="204" t="s">
        <v>384</v>
      </c>
      <c r="H25" s="58"/>
      <c r="I25"/>
      <c r="J25"/>
      <c r="K25"/>
      <c r="L25"/>
      <c r="M25"/>
      <c r="N25"/>
    </row>
    <row r="26" spans="1:15" x14ac:dyDescent="0.2">
      <c r="B26" s="205">
        <v>80077068</v>
      </c>
      <c r="C26" s="207">
        <v>45006</v>
      </c>
      <c r="D26" s="204" t="s">
        <v>37</v>
      </c>
      <c r="E26" s="341">
        <v>630</v>
      </c>
      <c r="F26" s="204" t="s">
        <v>566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80077068</v>
      </c>
      <c r="C27" s="207">
        <v>45006</v>
      </c>
      <c r="D27" s="204" t="s">
        <v>38</v>
      </c>
      <c r="E27" s="358">
        <v>120</v>
      </c>
      <c r="F27" s="204" t="s">
        <v>566</v>
      </c>
      <c r="G27" s="204" t="s">
        <v>383</v>
      </c>
      <c r="H27" s="58"/>
      <c r="I27"/>
      <c r="J27"/>
      <c r="K27" s="404"/>
      <c r="L27" s="404"/>
    </row>
    <row r="28" spans="1:15" x14ac:dyDescent="0.2">
      <c r="B28" s="205">
        <v>80077068</v>
      </c>
      <c r="C28" s="207">
        <v>45006</v>
      </c>
      <c r="D28" s="204" t="s">
        <v>389</v>
      </c>
      <c r="E28" s="401">
        <v>2130</v>
      </c>
      <c r="F28" s="204" t="s">
        <v>566</v>
      </c>
      <c r="G28" s="204" t="s">
        <v>384</v>
      </c>
      <c r="H28" s="58"/>
      <c r="I28"/>
      <c r="J28"/>
    </row>
    <row r="29" spans="1:15" x14ac:dyDescent="0.2">
      <c r="B29" s="205">
        <v>80077068</v>
      </c>
      <c r="C29" s="207">
        <v>45006</v>
      </c>
      <c r="D29" s="204" t="s">
        <v>382</v>
      </c>
      <c r="E29" s="401">
        <v>30</v>
      </c>
      <c r="F29" s="204" t="s">
        <v>566</v>
      </c>
      <c r="G29" s="204" t="s">
        <v>384</v>
      </c>
      <c r="H29" s="58"/>
      <c r="I29"/>
      <c r="J29"/>
    </row>
    <row r="30" spans="1:15" x14ac:dyDescent="0.2">
      <c r="B30" s="205">
        <v>80077077</v>
      </c>
      <c r="C30" s="207">
        <v>45006</v>
      </c>
      <c r="D30" s="204" t="s">
        <v>29</v>
      </c>
      <c r="E30" s="401">
        <v>300</v>
      </c>
      <c r="F30" s="204" t="s">
        <v>567</v>
      </c>
      <c r="G30" s="204" t="s">
        <v>384</v>
      </c>
      <c r="H30" s="58"/>
      <c r="I30"/>
      <c r="J30"/>
    </row>
    <row r="31" spans="1:15" x14ac:dyDescent="0.2">
      <c r="B31" s="205">
        <v>80077077</v>
      </c>
      <c r="C31" s="207">
        <v>45006</v>
      </c>
      <c r="D31" s="204" t="s">
        <v>32</v>
      </c>
      <c r="E31" s="401">
        <v>990</v>
      </c>
      <c r="F31" s="204" t="s">
        <v>567</v>
      </c>
      <c r="G31" s="204" t="s">
        <v>384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80077077</v>
      </c>
      <c r="C32" s="207">
        <v>45006</v>
      </c>
      <c r="D32" s="204" t="s">
        <v>33</v>
      </c>
      <c r="E32" s="401">
        <v>320</v>
      </c>
      <c r="F32" s="204" t="s">
        <v>567</v>
      </c>
      <c r="G32" s="204" t="s">
        <v>383</v>
      </c>
      <c r="H32" s="202"/>
      <c r="I32"/>
      <c r="J32"/>
      <c r="K32" s="348"/>
    </row>
    <row r="33" spans="1:14" x14ac:dyDescent="0.2">
      <c r="B33" s="205">
        <v>80077077</v>
      </c>
      <c r="C33" s="207">
        <v>45006</v>
      </c>
      <c r="D33" s="205" t="s">
        <v>35</v>
      </c>
      <c r="E33" s="205">
        <v>690</v>
      </c>
      <c r="F33" s="204" t="s">
        <v>567</v>
      </c>
      <c r="G33" s="204" t="s">
        <v>383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80077077</v>
      </c>
      <c r="C34" s="207">
        <v>45006</v>
      </c>
      <c r="D34" s="205" t="s">
        <v>166</v>
      </c>
      <c r="E34" s="205">
        <v>160</v>
      </c>
      <c r="F34" s="204" t="s">
        <v>567</v>
      </c>
      <c r="G34" s="204" t="s">
        <v>383</v>
      </c>
      <c r="I34"/>
      <c r="J34"/>
    </row>
    <row r="35" spans="1:14" s="200" customFormat="1" x14ac:dyDescent="0.2">
      <c r="A35" s="199"/>
      <c r="B35" s="205">
        <v>80077077</v>
      </c>
      <c r="C35" s="207">
        <v>45006</v>
      </c>
      <c r="D35" s="204" t="s">
        <v>37</v>
      </c>
      <c r="E35" s="205">
        <v>1035</v>
      </c>
      <c r="F35" s="204" t="s">
        <v>567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>
        <v>80077077</v>
      </c>
      <c r="C36" s="207">
        <v>45006</v>
      </c>
      <c r="D36" s="204" t="s">
        <v>39</v>
      </c>
      <c r="E36" s="205">
        <v>340</v>
      </c>
      <c r="F36" s="204" t="s">
        <v>567</v>
      </c>
      <c r="G36" s="204" t="s">
        <v>384</v>
      </c>
      <c r="I36"/>
      <c r="J36"/>
      <c r="K36" s="348"/>
      <c r="N36" s="348"/>
    </row>
    <row r="37" spans="1:14" s="200" customFormat="1" x14ac:dyDescent="0.2">
      <c r="A37" s="199"/>
      <c r="B37" s="205">
        <v>80077077</v>
      </c>
      <c r="C37" s="207">
        <v>45006</v>
      </c>
      <c r="D37" s="204" t="s">
        <v>389</v>
      </c>
      <c r="E37" s="205">
        <v>310</v>
      </c>
      <c r="F37" s="204" t="s">
        <v>567</v>
      </c>
      <c r="G37" s="204" t="s">
        <v>383</v>
      </c>
      <c r="I37"/>
      <c r="J37"/>
      <c r="N37" s="348"/>
    </row>
    <row r="38" spans="1:14" s="200" customFormat="1" x14ac:dyDescent="0.2">
      <c r="A38" s="199"/>
      <c r="B38" s="205">
        <v>80077077</v>
      </c>
      <c r="C38" s="207">
        <v>45006</v>
      </c>
      <c r="D38" s="204" t="s">
        <v>389</v>
      </c>
      <c r="E38" s="401">
        <v>40</v>
      </c>
      <c r="F38" s="204" t="s">
        <v>567</v>
      </c>
      <c r="G38" s="204" t="s">
        <v>527</v>
      </c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412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413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414</v>
      </c>
      <c r="F52" s="201"/>
      <c r="G52" s="199"/>
      <c r="I52" s="199"/>
    </row>
    <row r="53" spans="1:10" s="200" customFormat="1" x14ac:dyDescent="0.2">
      <c r="A53" s="199"/>
      <c r="B53" t="s">
        <v>415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417</v>
      </c>
      <c r="F55" s="201"/>
      <c r="G55" s="199"/>
      <c r="I55" s="199"/>
    </row>
    <row r="56" spans="1:10" s="200" customFormat="1" x14ac:dyDescent="0.2">
      <c r="A56" s="199"/>
      <c r="B56" t="s">
        <v>418</v>
      </c>
      <c r="F56" s="201"/>
      <c r="G56" s="199"/>
      <c r="I56" s="199"/>
    </row>
    <row r="57" spans="1:10" s="200" customFormat="1" x14ac:dyDescent="0.2">
      <c r="A57" s="199"/>
      <c r="B57" t="s">
        <v>419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421</v>
      </c>
      <c r="F62" s="201"/>
      <c r="G62" s="199"/>
      <c r="I62" s="199"/>
    </row>
    <row r="63" spans="1:10" s="200" customFormat="1" x14ac:dyDescent="0.2">
      <c r="A63" s="199"/>
      <c r="B63" t="s">
        <v>422</v>
      </c>
      <c r="F63" s="201"/>
      <c r="G63" s="199"/>
      <c r="I63" s="199"/>
    </row>
    <row r="64" spans="1:10" s="200" customFormat="1" x14ac:dyDescent="0.2">
      <c r="A64" s="199"/>
      <c r="B64" t="s">
        <v>423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428</v>
      </c>
      <c r="F69" s="201"/>
      <c r="G69" s="199"/>
      <c r="I69" s="199"/>
    </row>
    <row r="70" spans="1:9" s="200" customFormat="1" x14ac:dyDescent="0.2">
      <c r="A70" s="199"/>
      <c r="B70" t="s">
        <v>429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431</v>
      </c>
      <c r="F72" s="201"/>
      <c r="G72" s="199"/>
      <c r="I72" s="199"/>
    </row>
    <row r="73" spans="1:9" s="200" customFormat="1" x14ac:dyDescent="0.2">
      <c r="A73" s="199"/>
      <c r="B73" t="s">
        <v>432</v>
      </c>
      <c r="F73" s="201"/>
      <c r="G73" s="199"/>
      <c r="I73" s="199"/>
    </row>
    <row r="74" spans="1:9" s="200" customFormat="1" x14ac:dyDescent="0.2">
      <c r="A74" s="199"/>
      <c r="B74" t="s">
        <v>433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435</v>
      </c>
      <c r="F76" s="201"/>
      <c r="G76" s="199"/>
      <c r="I76" s="199"/>
    </row>
    <row r="77" spans="1:9" s="200" customFormat="1" x14ac:dyDescent="0.2">
      <c r="A77" s="199"/>
      <c r="B77" t="s">
        <v>436</v>
      </c>
      <c r="F77" s="201"/>
      <c r="G77" s="199"/>
      <c r="I77" s="199"/>
    </row>
    <row r="78" spans="1:9" s="200" customFormat="1" x14ac:dyDescent="0.2">
      <c r="A78" s="199"/>
      <c r="B78" t="s">
        <v>437</v>
      </c>
      <c r="F78" s="201"/>
      <c r="G78" s="199"/>
      <c r="I78" s="199"/>
    </row>
    <row r="79" spans="1:9" s="200" customFormat="1" x14ac:dyDescent="0.2">
      <c r="A79" s="199"/>
      <c r="B79" t="s">
        <v>438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440</v>
      </c>
      <c r="F81" s="201"/>
      <c r="G81" s="199"/>
      <c r="I81" s="199"/>
    </row>
    <row r="82" spans="1:9" x14ac:dyDescent="0.2">
      <c r="B82" t="s">
        <v>441</v>
      </c>
    </row>
    <row r="83" spans="1:9" x14ac:dyDescent="0.2">
      <c r="B83" t="s">
        <v>442</v>
      </c>
    </row>
    <row r="84" spans="1:9" x14ac:dyDescent="0.2">
      <c r="B84" t="s">
        <v>443</v>
      </c>
    </row>
    <row r="85" spans="1:9" x14ac:dyDescent="0.2">
      <c r="B85" t="s">
        <v>444</v>
      </c>
    </row>
    <row r="86" spans="1:9" x14ac:dyDescent="0.2">
      <c r="B86" t="s">
        <v>445</v>
      </c>
    </row>
    <row r="87" spans="1:9" x14ac:dyDescent="0.2">
      <c r="B87" t="s">
        <v>446</v>
      </c>
    </row>
    <row r="88" spans="1:9" x14ac:dyDescent="0.2">
      <c r="B88" t="s">
        <v>447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450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C3:G29" xr:uid="{290B1681-CBE9-45F6-9B45-321424B6DC66}"/>
  <dataValidations count="6">
    <dataValidation type="list" allowBlank="1" showInputMessage="1" showErrorMessage="1" sqref="G4:G41" xr:uid="{9E37B1FC-D45C-4948-BF14-40A3010EB5CB}">
      <formula1>$C$49:$C$51</formula1>
    </dataValidation>
    <dataValidation type="list" allowBlank="1" showInputMessage="1" showErrorMessage="1" sqref="D4:D32 D35:D40" xr:uid="{79236655-C519-45AA-BF95-839E6D965B88}">
      <formula1>$B$49:$B$100</formula1>
    </dataValidation>
    <dataValidation type="list" allowBlank="1" showInputMessage="1" showErrorMessage="1" sqref="D41:D45" xr:uid="{C6F44E0C-8E50-4FBD-BB71-1BE7EA67FFD2}">
      <formula1>$B$47:$B$74</formula1>
    </dataValidation>
    <dataValidation type="list" allowBlank="1" showInputMessage="1" showErrorMessage="1" sqref="D46:D49" xr:uid="{C8BD70F5-A888-41ED-BC59-D46D36189894}">
      <formula1>$B$49:$B$76</formula1>
    </dataValidation>
    <dataValidation type="list" allowBlank="1" showInputMessage="1" showErrorMessage="1" sqref="D50" xr:uid="{6F17EA61-FA99-40BB-8279-FDFE18A2A98F}">
      <formula1>$B$49:$B$69</formula1>
    </dataValidation>
    <dataValidation type="list" allowBlank="1" showInputMessage="1" showErrorMessage="1" sqref="G42:G45" xr:uid="{2F4168FB-8DB8-4A4D-9386-3D2DFB0DE944}">
      <formula1>$C$49:$C$52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5EF82-E381-4114-8B89-080329987064}">
  <sheetPr filterMode="1">
    <tabColor rgb="FFFFC000"/>
    <pageSetUpPr fitToPage="1"/>
  </sheetPr>
  <dimension ref="A1:Q153"/>
  <sheetViews>
    <sheetView showGridLines="0" topLeftCell="B57" zoomScale="71" zoomScaleNormal="71" workbookViewId="0">
      <selection activeCell="G64" sqref="G6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568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Abril 2023'!$I$8:$M$24,2,FALSE),0)</f>
        <v>900</v>
      </c>
      <c r="F8" s="205">
        <f>IFERROR(VLOOKUP($A8,'Control-UTE Abril 2023'!$I$8:$M$24,3,FALSE),0)</f>
        <v>0</v>
      </c>
      <c r="G8" s="205">
        <f>IFERROR(VLOOKUP($A8,'Control-UTE Abril 2023'!$I$8:$M$24,4,FALSE),0)</f>
        <v>1660</v>
      </c>
      <c r="H8" s="205">
        <f>E8+F8+G8</f>
        <v>2560</v>
      </c>
      <c r="I8" s="205" t="s">
        <v>12</v>
      </c>
      <c r="J8" s="346">
        <f>ROUND(D8*H8,2)</f>
        <v>7731.2</v>
      </c>
      <c r="K8" s="346" t="e">
        <f t="shared" ref="K8:N8" si="1">ROUND(E8*I8,2)</f>
        <v>#VALUE!</v>
      </c>
      <c r="L8" s="346">
        <f t="shared" si="1"/>
        <v>0</v>
      </c>
      <c r="M8" s="346" t="e">
        <f t="shared" si="1"/>
        <v>#VALUE!</v>
      </c>
      <c r="N8" s="346">
        <f t="shared" si="1"/>
        <v>0</v>
      </c>
      <c r="O8" s="71" t="s">
        <v>228</v>
      </c>
      <c r="P8" s="237">
        <f>H8</f>
        <v>2560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Abril 2023'!$I$8:$M$24,2,FALSE),0)</f>
        <v>0</v>
      </c>
      <c r="F9" s="205">
        <f>IFERROR(VLOOKUP($A9,'Control-UTE Abril 2023'!$I$8:$M$24,3,FALSE),0)</f>
        <v>0</v>
      </c>
      <c r="G9" s="205">
        <f>IFERROR(VLOOKUP($A9,'Control-UTE Abril 2023'!$I$8:$M$24,4,FALSE),0)</f>
        <v>1580</v>
      </c>
      <c r="H9" s="205">
        <f t="shared" ref="H9:H56" si="2">E9+F9+G9</f>
        <v>1580</v>
      </c>
      <c r="I9" s="205" t="s">
        <v>12</v>
      </c>
      <c r="J9" s="346">
        <f t="shared" ref="J9:J55" si="3">D9*H9</f>
        <v>6383.2</v>
      </c>
      <c r="K9" s="333"/>
      <c r="O9" s="71" t="s">
        <v>486</v>
      </c>
      <c r="P9" s="237">
        <f t="shared" ref="P9:P55" si="4">H9</f>
        <v>1580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Abril 2023'!$I$8:$M$24,2,FALSE),0)</f>
        <v>0</v>
      </c>
      <c r="F10" s="205">
        <f>IFERROR(VLOOKUP($A10,'Control-UTE Abril 2023'!$I$8:$M$24,3,FALSE),0)</f>
        <v>0</v>
      </c>
      <c r="G10" s="205">
        <f>IFERROR(VLOOKUP($A10,'Control-UTE Abril 2023'!$I$8:$M$24,4,FALSE),0)</f>
        <v>120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Abril 2023'!$I$8:$M$24,2,FALSE),0)</f>
        <v>0</v>
      </c>
      <c r="F11" s="205">
        <f>IFERROR(VLOOKUP($A11,'Control-UTE Abril 2023'!$I$8:$M$24,3,FALSE),0)</f>
        <v>0</v>
      </c>
      <c r="G11" s="205">
        <f>IFERROR(VLOOKUP($A11,'Control-UTE Abril 2023'!$I$8:$M$24,4,FALSE),0)</f>
        <v>1575</v>
      </c>
      <c r="H11" s="205">
        <f t="shared" si="2"/>
        <v>1575</v>
      </c>
      <c r="I11" s="205" t="s">
        <v>12</v>
      </c>
      <c r="J11" s="346">
        <f t="shared" si="3"/>
        <v>4299.75</v>
      </c>
      <c r="K11" s="377"/>
      <c r="N11" s="199"/>
      <c r="O11" s="71" t="s">
        <v>230</v>
      </c>
      <c r="P11" s="237">
        <f t="shared" si="4"/>
        <v>1575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Abril 2023'!$I$8:$M$24,2,FALSE),0)</f>
        <v>0</v>
      </c>
      <c r="F12" s="205">
        <f>IFERROR(VLOOKUP($A12,'Control-UTE Abril 2023'!$I$8:$M$24,3,FALSE),0)</f>
        <v>0</v>
      </c>
      <c r="G12" s="205">
        <f>IFERROR(VLOOKUP($A12,'Control-UTE Abril 2023'!$I$8:$M$24,4,FALSE),0)</f>
        <v>270</v>
      </c>
      <c r="H12" s="205">
        <f t="shared" si="2"/>
        <v>270</v>
      </c>
      <c r="I12" s="205" t="s">
        <v>12</v>
      </c>
      <c r="J12" s="346">
        <f t="shared" si="3"/>
        <v>969.3</v>
      </c>
      <c r="K12" s="377"/>
      <c r="N12" s="199"/>
      <c r="O12" s="71" t="s">
        <v>487</v>
      </c>
      <c r="P12" s="237">
        <f t="shared" si="4"/>
        <v>270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Abril 2023'!$I$8:$M$24,2,FALSE),0)</f>
        <v>0</v>
      </c>
      <c r="F13" s="205">
        <f>IFERROR(VLOOKUP($A13,'Control-UTE Abril 2023'!$I$8:$M$24,3,FALSE),0)</f>
        <v>0</v>
      </c>
      <c r="G13" s="205">
        <f>IFERROR(VLOOKUP($A13,'Control-UTE Abril 2023'!$I$8:$M$24,4,FALSE),0)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Abril 2023'!$I$8:$M$24,2,FALSE),0)</f>
        <v>0</v>
      </c>
      <c r="F14" s="205">
        <f>IFERROR(VLOOKUP($A14,'Control-UTE Abril 2023'!$I$8:$M$24,3,FALSE),0)</f>
        <v>0</v>
      </c>
      <c r="G14" s="205">
        <f>IFERROR(VLOOKUP($A14,'Control-UTE Abril 2023'!$I$8:$M$24,4,FALSE),0)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Abril 2023'!$I$8:$M$24,2,FALSE),0)</f>
        <v>0</v>
      </c>
      <c r="F15" s="205">
        <f>IFERROR(VLOOKUP($A15,'Control-UTE Abril 2023'!$I$8:$M$24,3,FALSE),0)</f>
        <v>0</v>
      </c>
      <c r="G15" s="205">
        <f>IFERROR(VLOOKUP($A15,'Control-UTE Abril 2023'!$I$8:$M$24,4,FALSE),0)</f>
        <v>620</v>
      </c>
      <c r="H15" s="205">
        <f t="shared" si="2"/>
        <v>620</v>
      </c>
      <c r="I15" s="347" t="s">
        <v>12</v>
      </c>
      <c r="J15" s="346">
        <f t="shared" si="3"/>
        <v>2176.1999999999998</v>
      </c>
      <c r="K15" s="377"/>
      <c r="N15" s="199"/>
      <c r="O15" s="71" t="s">
        <v>224</v>
      </c>
      <c r="P15" s="237">
        <f t="shared" si="4"/>
        <v>620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Abril 2023'!$I$8:$M$24,2,FALSE),0)</f>
        <v>0</v>
      </c>
      <c r="F16" s="205">
        <f>IFERROR(VLOOKUP($A16,'Control-UTE Abril 2023'!$I$8:$M$24,3,FALSE),0)</f>
        <v>0</v>
      </c>
      <c r="G16" s="205">
        <f>IFERROR(VLOOKUP($A16,'Control-UTE Abril 2023'!$I$8:$M$24,4,FALSE),0)</f>
        <v>520</v>
      </c>
      <c r="H16" s="205">
        <f t="shared" si="2"/>
        <v>520</v>
      </c>
      <c r="I16" s="347" t="s">
        <v>12</v>
      </c>
      <c r="J16" s="346">
        <f t="shared" si="3"/>
        <v>2901.6</v>
      </c>
      <c r="K16" s="377"/>
      <c r="O16" s="71" t="s">
        <v>488</v>
      </c>
      <c r="P16" s="237">
        <f t="shared" si="4"/>
        <v>520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Abril 2023'!$I$8:$M$24,2,FALSE),0)</f>
        <v>0</v>
      </c>
      <c r="F17" s="205">
        <f>IFERROR(VLOOKUP($A17,'Control-UTE Abril 2023'!$I$8:$M$24,3,FALSE),0)</f>
        <v>0</v>
      </c>
      <c r="G17" s="205">
        <f>IFERROR(VLOOKUP($A17,'Control-UTE Abril 2023'!$I$8:$M$24,4,FALSE),0)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Abril 2023'!$I$8:$M$24,2,FALSE),0)</f>
        <v>0</v>
      </c>
      <c r="F18" s="205">
        <f>IFERROR(VLOOKUP($A18,'Control-UTE Abril 2023'!$I$8:$M$24,3,FALSE),0)</f>
        <v>0</v>
      </c>
      <c r="G18" s="205">
        <f>IFERROR(VLOOKUP($A18,'Control-UTE Abril 2023'!$I$8:$M$24,4,FALSE),0)</f>
        <v>920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Abril 2023'!$I$8:$M$24,2,FALSE),0)</f>
        <v>2460</v>
      </c>
      <c r="F19" s="205">
        <f>IFERROR(VLOOKUP($A19,'Control-UTE Abril 2023'!$I$8:$M$24,3,FALSE),0)</f>
        <v>0</v>
      </c>
      <c r="G19" s="205">
        <f>IFERROR(VLOOKUP($A19,'Control-UTE Abril 2023'!$I$8:$M$24,4,FALSE),0)</f>
        <v>0</v>
      </c>
      <c r="H19" s="205">
        <f t="shared" si="2"/>
        <v>2460</v>
      </c>
      <c r="I19" s="347" t="s">
        <v>12</v>
      </c>
      <c r="J19" s="346">
        <f t="shared" si="3"/>
        <v>18671.400000000001</v>
      </c>
      <c r="K19" s="333"/>
      <c r="N19" s="199"/>
      <c r="O19" s="71" t="s">
        <v>229</v>
      </c>
      <c r="P19" s="237">
        <f t="shared" si="4"/>
        <v>2460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Abril 2023'!$I$8:$M$24,2,FALSE),0)</f>
        <v>0</v>
      </c>
      <c r="F20" s="205">
        <f>IFERROR(VLOOKUP($A20,'Control-UTE Abril 2023'!$I$8:$M$24,3,FALSE),0)</f>
        <v>0</v>
      </c>
      <c r="G20" s="205">
        <f>IFERROR(VLOOKUP($A20,'Control-UTE Abril 2023'!$I$8:$M$24,4,FALSE),0)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Abril 2023'!$I$8:$M$24,2,FALSE),0)</f>
        <v>0</v>
      </c>
      <c r="F21" s="205">
        <f>IFERROR(VLOOKUP($A21,'Control-UTE Abril 2023'!$I$8:$M$24,3,FALSE),0)</f>
        <v>0</v>
      </c>
      <c r="G21" s="205">
        <f>IFERROR(VLOOKUP($A21,'Control-UTE Abril 2023'!$I$8:$M$24,4,FALSE),0)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Abril 2023'!$I$8:$M$24,2,FALSE),0)</f>
        <v>0</v>
      </c>
      <c r="F22" s="205">
        <f>IFERROR(VLOOKUP($A22,'Control-UTE Abril 2023'!$I$8:$M$24,3,FALSE),0)</f>
        <v>0</v>
      </c>
      <c r="G22" s="205">
        <f>IFERROR(VLOOKUP($A22,'Control-UTE Abril 2023'!$I$8:$M$24,4,FALSE),0)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Abril 2023'!$I$8:$M$24,2,FALSE),0)</f>
        <v>0</v>
      </c>
      <c r="F23" s="205">
        <f>IFERROR(VLOOKUP($A23,'Control-UTE Abril 2023'!$I$8:$M$24,3,FALSE),0)</f>
        <v>0</v>
      </c>
      <c r="G23" s="205">
        <f>IFERROR(VLOOKUP($A23,'Control-UTE Abril 2023'!$I$8:$M$24,4,FALSE),0)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Abril 2023'!$I$8:$M$24,2,FALSE),0)</f>
        <v>0</v>
      </c>
      <c r="F24" s="205">
        <f>IFERROR(VLOOKUP($A24,'Control-UTE Abril 2023'!$I$8:$M$24,3,FALSE),0)</f>
        <v>0</v>
      </c>
      <c r="G24" s="205">
        <f>IFERROR(VLOOKUP($A24,'Control-UTE Abril 2023'!$I$8:$M$24,4,FALSE),0)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Abril 2023'!$I$8:$M$24,2,FALSE),0)</f>
        <v>0</v>
      </c>
      <c r="F25" s="205">
        <f>IFERROR(VLOOKUP($A25,'Control-UTE Abril 2023'!$I$8:$M$24,3,FALSE),0)</f>
        <v>0</v>
      </c>
      <c r="G25" s="205">
        <f>IFERROR(VLOOKUP($A25,'Control-UTE Abril 2023'!$I$8:$M$24,4,FALSE),0)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Abril 2023'!$I$8:$M$24,2,FALSE),0)</f>
        <v>0</v>
      </c>
      <c r="F26" s="205">
        <f>IFERROR(VLOOKUP($A26,'Control-UTE Abril 2023'!$I$8:$M$24,3,FALSE),0)</f>
        <v>0</v>
      </c>
      <c r="G26" s="205">
        <f>IFERROR(VLOOKUP($A26,'Control-UTE Abril 2023'!$I$8:$M$24,4,FALSE),0)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Abril 2023'!$I$8:$M$24,2,FALSE),0)</f>
        <v>0</v>
      </c>
      <c r="F27" s="205">
        <f>IFERROR(VLOOKUP($A27,'Control-UTE Abril 2023'!$I$8:$M$24,3,FALSE),0)</f>
        <v>0</v>
      </c>
      <c r="G27" s="205">
        <f>IFERROR(VLOOKUP($A27,'Control-UTE Abril 2023'!$I$8:$M$24,4,FALSE),0)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Abril 2023'!$I$8:$M$24,2,FALSE),0)</f>
        <v>0</v>
      </c>
      <c r="F28" s="205">
        <f>IFERROR(VLOOKUP($A28,'Control-UTE Abril 2023'!$I$8:$M$24,3,FALSE),0)</f>
        <v>0</v>
      </c>
      <c r="G28" s="205">
        <f>IFERROR(VLOOKUP($A28,'Control-UTE Abril 2023'!$I$8:$M$24,4,FALSE),0)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Abril 2023'!$I$8:$M$24,2,FALSE),0)</f>
        <v>0</v>
      </c>
      <c r="F29" s="205">
        <f>IFERROR(VLOOKUP($A29,'Control-UTE Abril 2023'!$I$8:$M$24,3,FALSE),0)</f>
        <v>0</v>
      </c>
      <c r="G29" s="205">
        <f>IFERROR(VLOOKUP($A29,'Control-UTE Abril 2023'!$I$8:$M$24,4,FALSE),0)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Abril 2023'!$I$8:$M$24,2,FALSE),0)</f>
        <v>0</v>
      </c>
      <c r="F30" s="205">
        <f>IFERROR(VLOOKUP($A30,'Control-UTE Abril 2023'!$I$8:$M$24,3,FALSE),0)</f>
        <v>0</v>
      </c>
      <c r="G30" s="205">
        <f>IFERROR(VLOOKUP($A30,'Control-UTE Abril 2023'!$I$8:$M$24,4,FALSE),0)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Abril 2023'!$I$8:$M$24,2,FALSE),0)</f>
        <v>0</v>
      </c>
      <c r="F31" s="205">
        <f>IFERROR(VLOOKUP($A31,'Control-UTE Abril 2023'!$I$8:$M$24,3,FALSE),0)</f>
        <v>0</v>
      </c>
      <c r="G31" s="205">
        <f>IFERROR(VLOOKUP($A31,'Control-UTE Abril 2023'!$I$8:$M$24,4,FALSE),0)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Abril 2023'!$I$8:$M$24,2,FALSE),0)</f>
        <v>0</v>
      </c>
      <c r="F32" s="205">
        <f>IFERROR(VLOOKUP($A32,'Control-UTE Abril 2023'!$I$8:$M$24,3,FALSE),0)</f>
        <v>0</v>
      </c>
      <c r="G32" s="205">
        <f>IFERROR(VLOOKUP($A32,'Control-UTE Abril 2023'!$I$8:$M$24,4,FALSE),0)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Abril 2023'!$I$8:$M$24,2,FALSE),0)</f>
        <v>0</v>
      </c>
      <c r="F33" s="205">
        <f>IFERROR(VLOOKUP($A33,'Control-UTE Abril 2023'!$I$8:$M$24,3,FALSE),0)</f>
        <v>0</v>
      </c>
      <c r="G33" s="205">
        <f>IFERROR(VLOOKUP($A33,'Control-UTE Abril 2023'!$I$8:$M$24,4,FALSE),0)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Abril 2023'!$I$8:$M$24,2,FALSE),0)</f>
        <v>0</v>
      </c>
      <c r="F34" s="205">
        <f>IFERROR(VLOOKUP($A34,'Control-UTE Abril 2023'!$I$8:$M$24,3,FALSE),0)</f>
        <v>0</v>
      </c>
      <c r="G34" s="205">
        <f>IFERROR(VLOOKUP($A34,'Control-UTE Abril 2023'!$I$8:$M$24,4,FALSE),0)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Abril 2023'!$I$8:$M$24,2,FALSE),0)</f>
        <v>0</v>
      </c>
      <c r="F35" s="205">
        <f>IFERROR(VLOOKUP($A35,'Control-UTE Abril 2023'!$I$8:$M$24,3,FALSE),0)</f>
        <v>0</v>
      </c>
      <c r="G35" s="205">
        <f>IFERROR(VLOOKUP($A35,'Control-UTE Abril 2023'!$I$8:$M$24,4,FALSE),0)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Abril 2023'!$I$8:$M$24,2,FALSE),0)</f>
        <v>0</v>
      </c>
      <c r="F36" s="205">
        <f>IFERROR(VLOOKUP($A36,'Control-UTE Abril 2023'!$I$8:$M$24,3,FALSE),0)</f>
        <v>0</v>
      </c>
      <c r="G36" s="205">
        <f>IFERROR(VLOOKUP($A36,'Control-UTE Abril 2023'!$I$8:$M$24,4,FALSE),0)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Abril 2023'!$I$8:$M$24,2,FALSE),0)</f>
        <v>0</v>
      </c>
      <c r="F37" s="205">
        <f>IFERROR(VLOOKUP($A37,'Control-UTE Abril 2023'!$I$8:$M$24,3,FALSE),0)</f>
        <v>0</v>
      </c>
      <c r="G37" s="205">
        <f>IFERROR(VLOOKUP($A37,'Control-UTE Abril 2023'!$I$8:$M$24,4,FALSE),0)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Abril 2023'!$I$8:$M$24,2,FALSE),0)</f>
        <v>0</v>
      </c>
      <c r="F38" s="205">
        <f>IFERROR(VLOOKUP($A38,'Control-UTE Abril 2023'!$I$8:$M$24,3,FALSE),0)</f>
        <v>0</v>
      </c>
      <c r="G38" s="205">
        <f>IFERROR(VLOOKUP($A38,'Control-UTE Abril 2023'!$I$8:$M$24,4,FALSE),0)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Abril 2023'!$I$8:$M$24,2,FALSE),0)</f>
        <v>0</v>
      </c>
      <c r="F39" s="205">
        <f>IFERROR(VLOOKUP($A39,'Control-UTE Abril 2023'!$I$8:$M$24,3,FALSE),0)</f>
        <v>0</v>
      </c>
      <c r="G39" s="205">
        <f>IFERROR(VLOOKUP($A39,'Control-UTE Abril 2023'!$I$8:$M$24,4,FALSE),0)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Abril 2023'!$I$8:$M$24,2,FALSE),0)</f>
        <v>0</v>
      </c>
      <c r="F40" s="205">
        <f>IFERROR(VLOOKUP($A40,'Control-UTE Abril 2023'!$I$8:$M$24,3,FALSE),0)</f>
        <v>0</v>
      </c>
      <c r="G40" s="205">
        <f>IFERROR(VLOOKUP($A40,'Control-UTE Abril 2023'!$I$8:$M$24,4,FALSE),0)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Abril 2023'!$I$8:$M$24,2,FALSE),0)</f>
        <v>0</v>
      </c>
      <c r="F41" s="205">
        <f>IFERROR(VLOOKUP($A41,'Control-UTE Abril 2023'!$I$8:$M$24,3,FALSE),0)</f>
        <v>0</v>
      </c>
      <c r="G41" s="205">
        <f>IFERROR(VLOOKUP($A41,'Control-UTE Abril 2023'!$I$8:$M$24,4,FALSE),0)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Abril 2023'!$I$8:$M$24,2,FALSE),0)</f>
        <v>0</v>
      </c>
      <c r="F42" s="205">
        <f>IFERROR(VLOOKUP($A42,'Control-UTE Abril 2023'!$I$8:$M$24,3,FALSE),0)</f>
        <v>0</v>
      </c>
      <c r="G42" s="205">
        <f>IFERROR(VLOOKUP($A42,'Control-UTE Abril 2023'!$I$8:$M$24,4,FALSE),0)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Abril 2023'!$I$8:$M$24,2,FALSE),0)</f>
        <v>0</v>
      </c>
      <c r="F43" s="205">
        <f>IFERROR(VLOOKUP($A43,'Control-UTE Abril 2023'!$I$8:$M$24,3,FALSE),0)</f>
        <v>0</v>
      </c>
      <c r="G43" s="205">
        <f>IFERROR(VLOOKUP($A43,'Control-UTE Abril 2023'!$I$8:$M$24,4,FALSE),0)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Abril 2023'!$I$8:$M$24,2,FALSE),0)</f>
        <v>0</v>
      </c>
      <c r="F44" s="205">
        <f>IFERROR(VLOOKUP($A44,'Control-UTE Abril 2023'!$I$8:$M$24,3,FALSE),0)</f>
        <v>0</v>
      </c>
      <c r="G44" s="205">
        <f>IFERROR(VLOOKUP($A44,'Control-UTE Abril 2023'!$I$8:$M$24,4,FALSE),0)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Abril 2023'!$I$8:$M$24,2,FALSE),0)</f>
        <v>0</v>
      </c>
      <c r="F45" s="205">
        <f>IFERROR(VLOOKUP($A45,'Control-UTE Abril 2023'!$I$8:$M$24,3,FALSE),0)</f>
        <v>0</v>
      </c>
      <c r="G45" s="205">
        <f>IFERROR(VLOOKUP($A45,'Control-UTE Abril 2023'!$I$8:$M$24,4,FALSE),0)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Abril 2023'!$I$8:$M$24,2,FALSE),0)</f>
        <v>0</v>
      </c>
      <c r="F46" s="205">
        <f>IFERROR(VLOOKUP($A46,'Control-UTE Abril 2023'!$I$8:$M$24,3,FALSE),0)</f>
        <v>0</v>
      </c>
      <c r="G46" s="205">
        <f>IFERROR(VLOOKUP($A46,'Control-UTE Abril 2023'!$I$8:$M$24,4,FALSE),0)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Abril 2023'!$I$8:$M$24,2,FALSE),0)</f>
        <v>0</v>
      </c>
      <c r="F47" s="205">
        <f>IFERROR(VLOOKUP($A47,'Control-UTE Abril 2023'!$I$8:$M$24,3,FALSE),0)</f>
        <v>0</v>
      </c>
      <c r="G47" s="205">
        <f>IFERROR(VLOOKUP($A47,'Control-UTE Abril 2023'!$I$8:$M$24,4,FALSE),0)</f>
        <v>60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Abril 2023'!$I$8:$M$24,2,FALSE),0)</f>
        <v>0</v>
      </c>
      <c r="F48" s="205">
        <f>IFERROR(VLOOKUP($A48,'Control-UTE Abril 2023'!$I$8:$M$24,3,FALSE),0)</f>
        <v>0</v>
      </c>
      <c r="G48" s="205">
        <f>IFERROR(VLOOKUP($A48,'Control-UTE Abril 2023'!$I$8:$M$24,4,FALSE),0)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Abril 2023'!$I$8:$M$24,2,FALSE),0)</f>
        <v>0</v>
      </c>
      <c r="F49" s="205">
        <f>IFERROR(VLOOKUP($A49,'Control-UTE Abril 2023'!$I$8:$M$24,3,FALSE),0)</f>
        <v>0</v>
      </c>
      <c r="G49" s="205">
        <f>IFERROR(VLOOKUP($A49,'Control-UTE Abril 2023'!$I$8:$M$24,4,FALSE),0)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Abril 2023'!$I$8:$M$24,2,FALSE),0)</f>
        <v>720</v>
      </c>
      <c r="F50" s="205">
        <f>IFERROR(VLOOKUP($A50,'Control-UTE Abril 2023'!$I$8:$M$24,3,FALSE),0)</f>
        <v>0</v>
      </c>
      <c r="G50" s="205">
        <f>IFERROR(VLOOKUP($A50,'Control-UTE Abril 2023'!$I$8:$M$24,4,FALSE),0)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Abril 2023'!$I$8:$M$24,2,FALSE),0)</f>
        <v>450</v>
      </c>
      <c r="F51" s="205">
        <f>IFERROR(VLOOKUP($A51,'Control-UTE Abril 2023'!$I$8:$M$24,3,FALSE),0)</f>
        <v>150</v>
      </c>
      <c r="G51" s="205">
        <f>IFERROR(VLOOKUP($A51,'Control-UTE Abril 2023'!$I$8:$M$24,4,FALSE),0)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Abril 2023'!$I$8:$M$24,2,FALSE),0)</f>
        <v>360</v>
      </c>
      <c r="F52" s="205">
        <f>IFERROR(VLOOKUP($A52,'Control-UTE Abril 2023'!$I$8:$M$24,3,FALSE),0)</f>
        <v>0</v>
      </c>
      <c r="G52" s="205">
        <f>IFERROR(VLOOKUP($A52,'Control-UTE Abril 2023'!$I$8:$M$24,4,FALSE),0)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Abril 2023'!$I$8:$M$24,2,FALSE),0)</f>
        <v>0</v>
      </c>
      <c r="F53" s="205">
        <f>IFERROR(VLOOKUP($A53,'Control-UTE Abril 2023'!$I$8:$M$24,3,FALSE),0)</f>
        <v>0</v>
      </c>
      <c r="G53" s="205">
        <f>IFERROR(VLOOKUP($A53,'Control-UTE Abril 2023'!$I$8:$M$24,4,FALSE),0)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Abril 2023'!$I$8:$M$24,2,FALSE),0)</f>
        <v>0</v>
      </c>
      <c r="F54" s="205">
        <f>IFERROR(VLOOKUP($A54,'Control-UTE Abril 2023'!$I$8:$M$24,3,FALSE),0)</f>
        <v>0</v>
      </c>
      <c r="G54" s="205">
        <f>IFERROR(VLOOKUP($A54,'Control-UTE Abril 2023'!$I$8:$M$24,4,FALSE),0)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Abril 2023'!$I$8:$M$24,2,FALSE),0)</f>
        <v>0</v>
      </c>
      <c r="F55" s="205">
        <f>IFERROR(VLOOKUP($A55,'Control-UTE Abril 2023'!$I$8:$M$24,3,FALSE),0)</f>
        <v>0</v>
      </c>
      <c r="G55" s="205">
        <f>IFERROR(VLOOKUP($A55,'Control-UTE Abril 2023'!$I$8:$M$24,4,FALSE),0)</f>
        <v>150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Abril 2023'!$I$8:$M$24,2,FALSE),0)</f>
        <v>7050</v>
      </c>
      <c r="F56" s="205">
        <f>IFERROR(VLOOKUP($A56,'Control-UTE Abril 2023'!$I$8:$M$24,3,FALSE),0)</f>
        <v>460</v>
      </c>
      <c r="G56" s="205">
        <f>IFERROR(VLOOKUP($A56,'Control-UTE Abril 2023'!$I$8:$M$24,4,FALSE),0)</f>
        <v>0</v>
      </c>
      <c r="H56" s="205">
        <f t="shared" si="2"/>
        <v>7510</v>
      </c>
      <c r="I56" s="347" t="s">
        <v>12</v>
      </c>
      <c r="J56" s="346">
        <f>D56*H56</f>
        <v>22154.5</v>
      </c>
      <c r="K56" s="333"/>
      <c r="N56" s="199"/>
      <c r="O56" s="71" t="s">
        <v>399</v>
      </c>
      <c r="P56" s="237">
        <f>H56</f>
        <v>7510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11940</v>
      </c>
      <c r="F57" s="381">
        <f t="shared" ref="F57:G57" si="5">SUM(F8:F56)</f>
        <v>610</v>
      </c>
      <c r="G57" s="381">
        <f t="shared" si="5"/>
        <v>7475</v>
      </c>
      <c r="H57" s="381">
        <f>SUM(H8:H56)</f>
        <v>20025</v>
      </c>
      <c r="I57" s="408" t="s">
        <v>12</v>
      </c>
      <c r="J57" s="81">
        <f>SUM(J8:J56)</f>
        <v>80609.049999999988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80609.049999999988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0.65622656513133459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52897.8</v>
      </c>
      <c r="K60" s="333"/>
      <c r="L60" s="333"/>
      <c r="M60" s="333"/>
    </row>
    <row r="61" spans="1:17" ht="30" customHeight="1" x14ac:dyDescent="0.2">
      <c r="B61" s="202"/>
      <c r="C61" s="540" t="s">
        <v>324</v>
      </c>
      <c r="D61" s="540"/>
      <c r="E61" s="540"/>
      <c r="F61" s="540" t="e">
        <f>G61/G58</f>
        <v>#DIV/0!</v>
      </c>
      <c r="G61" s="540"/>
      <c r="H61" s="540"/>
      <c r="I61" s="392">
        <f>J61/$J$59</f>
        <v>2.8390112524586262E-2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2288.5</v>
      </c>
      <c r="K61" s="377"/>
      <c r="L61" s="321"/>
      <c r="M61" s="321"/>
    </row>
    <row r="62" spans="1:17" ht="30" customHeight="1" x14ac:dyDescent="0.2">
      <c r="B62" s="202"/>
      <c r="C62" s="540" t="s">
        <v>343</v>
      </c>
      <c r="D62" s="540"/>
      <c r="E62" s="540"/>
      <c r="F62" s="540" t="e">
        <f>G62/G59</f>
        <v>#DIV/0!</v>
      </c>
      <c r="G62" s="540"/>
      <c r="H62" s="540"/>
      <c r="I62" s="392">
        <f>J62/$J$59</f>
        <v>0.31538332234407929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25422.75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Abril 2023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1532128.5</v>
      </c>
      <c r="H65" s="167">
        <v>0.99</v>
      </c>
      <c r="I65" s="205" t="s">
        <v>10</v>
      </c>
      <c r="J65" s="340">
        <f>(G65*H65)</f>
        <v>1516807.2150000001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1532128.5</v>
      </c>
      <c r="H67" s="167">
        <v>0.01</v>
      </c>
      <c r="I67" s="205" t="s">
        <v>10</v>
      </c>
      <c r="J67" s="340">
        <f>(G67*H67)</f>
        <v>15321.285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82551.049999999988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1532128.5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A7:Q67" xr:uid="{36A5EF82-E381-4114-8B89-080329987064}">
    <filterColumn colId="9">
      <filters blank="1">
        <filter val="$ 1.516.807,22"/>
        <filter val="$ 15.321,29"/>
        <filter val="TOTAL"/>
        <filter val="USD 1.922,58"/>
        <filter val="USD 18.671,40"/>
        <filter val="USD 19,42"/>
        <filter val="USD 2.152,80"/>
        <filter val="USD 2.176,20"/>
        <filter val="USD 2.288,50"/>
        <filter val="USD 2.862,00"/>
        <filter val="USD 2.901,60"/>
        <filter val="USD 22.154,50"/>
        <filter val="USD 25.422,75"/>
        <filter val="USD 297,00"/>
        <filter val="USD 3.726,00"/>
        <filter val="USD 367,20"/>
        <filter val="USD 4.299,75"/>
        <filter val="USD 5.054,40"/>
        <filter val="USD 52.897,80"/>
        <filter val="USD 6.383,20"/>
        <filter val="USD 7.731,20"/>
        <filter val="USD 80.609,05"/>
        <filter val="USD 862,50"/>
        <filter val="USD 969,3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FBFE2-312A-49EF-9C6C-95AFB7EAD648}">
  <sheetPr>
    <pageSetUpPr fitToPage="1"/>
  </sheetPr>
  <dimension ref="A1:P120"/>
  <sheetViews>
    <sheetView topLeftCell="G3" zoomScaleNormal="100" workbookViewId="0">
      <selection activeCell="M23" sqref="M23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80079230</v>
      </c>
      <c r="C4" s="207" t="s">
        <v>569</v>
      </c>
      <c r="D4" s="204" t="s">
        <v>29</v>
      </c>
      <c r="E4" s="401">
        <v>340</v>
      </c>
      <c r="F4" s="204" t="s">
        <v>571</v>
      </c>
      <c r="G4" s="204" t="s">
        <v>384</v>
      </c>
      <c r="I4" s="200"/>
    </row>
    <row r="5" spans="2:16" x14ac:dyDescent="0.2">
      <c r="B5" s="205">
        <v>80079230</v>
      </c>
      <c r="C5" s="207" t="s">
        <v>569</v>
      </c>
      <c r="D5" s="204" t="s">
        <v>35</v>
      </c>
      <c r="E5" s="401">
        <v>840</v>
      </c>
      <c r="F5" s="204" t="s">
        <v>571</v>
      </c>
      <c r="G5" s="204" t="s">
        <v>383</v>
      </c>
      <c r="I5" s="200"/>
    </row>
    <row r="6" spans="2:16" x14ac:dyDescent="0.2">
      <c r="B6" s="205">
        <v>80079230</v>
      </c>
      <c r="C6" s="207" t="s">
        <v>569</v>
      </c>
      <c r="D6" s="204" t="s">
        <v>214</v>
      </c>
      <c r="E6" s="401">
        <v>450</v>
      </c>
      <c r="F6" s="204" t="s">
        <v>571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80079230</v>
      </c>
      <c r="C7" s="207" t="s">
        <v>569</v>
      </c>
      <c r="D7" s="204" t="s">
        <v>214</v>
      </c>
      <c r="E7" s="401">
        <v>150</v>
      </c>
      <c r="F7" s="204" t="s">
        <v>571</v>
      </c>
      <c r="G7" s="204" t="s">
        <v>527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80079230</v>
      </c>
      <c r="C8" s="207" t="s">
        <v>569</v>
      </c>
      <c r="D8" s="204" t="s">
        <v>166</v>
      </c>
      <c r="E8" s="401">
        <v>180</v>
      </c>
      <c r="F8" s="204" t="s">
        <v>571</v>
      </c>
      <c r="G8" s="204" t="s">
        <v>383</v>
      </c>
      <c r="I8" s="76" t="s">
        <v>29</v>
      </c>
      <c r="J8" s="76"/>
      <c r="K8" s="76"/>
      <c r="L8" s="76">
        <v>620</v>
      </c>
      <c r="M8" s="76">
        <v>620</v>
      </c>
      <c r="N8"/>
      <c r="O8"/>
      <c r="P8" s="200"/>
    </row>
    <row r="9" spans="2:16" x14ac:dyDescent="0.2">
      <c r="B9" s="205">
        <v>80079230</v>
      </c>
      <c r="C9" s="207" t="s">
        <v>569</v>
      </c>
      <c r="D9" s="204" t="s">
        <v>37</v>
      </c>
      <c r="E9" s="401">
        <v>625</v>
      </c>
      <c r="F9" s="204" t="s">
        <v>571</v>
      </c>
      <c r="G9" s="204" t="s">
        <v>384</v>
      </c>
      <c r="I9" s="76" t="s">
        <v>31</v>
      </c>
      <c r="J9" s="76"/>
      <c r="K9" s="76"/>
      <c r="L9" s="76">
        <v>920</v>
      </c>
      <c r="M9" s="76">
        <v>920</v>
      </c>
      <c r="N9"/>
      <c r="O9"/>
      <c r="P9" s="200"/>
    </row>
    <row r="10" spans="2:16" x14ac:dyDescent="0.2">
      <c r="B10" s="205">
        <v>80079230</v>
      </c>
      <c r="C10" s="207" t="s">
        <v>569</v>
      </c>
      <c r="D10" s="204" t="s">
        <v>389</v>
      </c>
      <c r="E10" s="401">
        <v>4570</v>
      </c>
      <c r="F10" s="204" t="s">
        <v>571</v>
      </c>
      <c r="G10" s="204" t="s">
        <v>383</v>
      </c>
      <c r="I10" s="76" t="s">
        <v>32</v>
      </c>
      <c r="J10" s="76"/>
      <c r="K10" s="76"/>
      <c r="L10" s="76">
        <v>1580</v>
      </c>
      <c r="M10" s="76">
        <v>1580</v>
      </c>
      <c r="N10"/>
      <c r="O10"/>
      <c r="P10" s="200"/>
    </row>
    <row r="11" spans="2:16" x14ac:dyDescent="0.2">
      <c r="B11" s="205">
        <v>80079230</v>
      </c>
      <c r="C11" s="207" t="s">
        <v>569</v>
      </c>
      <c r="D11" s="204" t="s">
        <v>389</v>
      </c>
      <c r="E11" s="401">
        <v>460</v>
      </c>
      <c r="F11" s="204" t="s">
        <v>571</v>
      </c>
      <c r="G11" s="204" t="s">
        <v>527</v>
      </c>
      <c r="I11" s="76" t="s">
        <v>33</v>
      </c>
      <c r="J11" s="76">
        <v>900</v>
      </c>
      <c r="K11" s="76"/>
      <c r="L11" s="76">
        <v>1660</v>
      </c>
      <c r="M11" s="76">
        <v>2560</v>
      </c>
      <c r="N11"/>
      <c r="O11"/>
      <c r="P11" s="200"/>
    </row>
    <row r="12" spans="2:16" x14ac:dyDescent="0.2">
      <c r="B12" s="205">
        <v>80079230</v>
      </c>
      <c r="C12" s="207" t="s">
        <v>569</v>
      </c>
      <c r="D12" s="204" t="s">
        <v>42</v>
      </c>
      <c r="E12" s="401">
        <v>520</v>
      </c>
      <c r="F12" s="204" t="s">
        <v>571</v>
      </c>
      <c r="G12" s="204" t="s">
        <v>384</v>
      </c>
      <c r="I12" s="76" t="s">
        <v>35</v>
      </c>
      <c r="J12" s="76">
        <v>2460</v>
      </c>
      <c r="K12" s="76"/>
      <c r="L12" s="76"/>
      <c r="M12" s="76">
        <v>2460</v>
      </c>
      <c r="N12"/>
      <c r="O12"/>
      <c r="P12" s="200"/>
    </row>
    <row r="13" spans="2:16" x14ac:dyDescent="0.2">
      <c r="B13" s="205">
        <v>80079222</v>
      </c>
      <c r="C13" s="207" t="s">
        <v>570</v>
      </c>
      <c r="D13" s="204" t="s">
        <v>31</v>
      </c>
      <c r="E13" s="401">
        <v>460</v>
      </c>
      <c r="F13" s="204" t="s">
        <v>572</v>
      </c>
      <c r="G13" s="204" t="s">
        <v>384</v>
      </c>
      <c r="I13" s="76" t="s">
        <v>149</v>
      </c>
      <c r="J13" s="76">
        <v>720</v>
      </c>
      <c r="K13" s="76"/>
      <c r="L13" s="76"/>
      <c r="M13" s="76">
        <v>720</v>
      </c>
      <c r="N13"/>
      <c r="O13"/>
      <c r="P13" s="200"/>
    </row>
    <row r="14" spans="2:16" x14ac:dyDescent="0.2">
      <c r="B14" s="205">
        <v>80079222</v>
      </c>
      <c r="C14" s="207" t="s">
        <v>570</v>
      </c>
      <c r="D14" s="204" t="s">
        <v>32</v>
      </c>
      <c r="E14" s="401">
        <v>295</v>
      </c>
      <c r="F14" s="204" t="s">
        <v>572</v>
      </c>
      <c r="G14" s="204" t="s">
        <v>384</v>
      </c>
      <c r="I14" s="76" t="s">
        <v>214</v>
      </c>
      <c r="J14" s="76">
        <v>450</v>
      </c>
      <c r="K14" s="76">
        <v>150</v>
      </c>
      <c r="L14" s="76"/>
      <c r="M14" s="76">
        <v>600</v>
      </c>
      <c r="N14"/>
      <c r="O14"/>
      <c r="P14" s="200"/>
    </row>
    <row r="15" spans="2:16" x14ac:dyDescent="0.2">
      <c r="B15" s="205">
        <v>80079222</v>
      </c>
      <c r="C15" s="207" t="s">
        <v>570</v>
      </c>
      <c r="D15" s="204" t="s">
        <v>35</v>
      </c>
      <c r="E15" s="401">
        <v>1000</v>
      </c>
      <c r="F15" s="204" t="s">
        <v>572</v>
      </c>
      <c r="G15" s="204" t="s">
        <v>383</v>
      </c>
      <c r="I15" s="76" t="s">
        <v>166</v>
      </c>
      <c r="J15" s="76">
        <v>360</v>
      </c>
      <c r="K15" s="76"/>
      <c r="L15" s="76"/>
      <c r="M15" s="76">
        <v>360</v>
      </c>
      <c r="N15"/>
      <c r="O15"/>
      <c r="P15" s="200"/>
    </row>
    <row r="16" spans="2:16" x14ac:dyDescent="0.2">
      <c r="B16" s="205">
        <v>80079222</v>
      </c>
      <c r="C16" s="207" t="s">
        <v>570</v>
      </c>
      <c r="D16" s="204" t="s">
        <v>149</v>
      </c>
      <c r="E16" s="401">
        <v>720</v>
      </c>
      <c r="F16" s="204" t="s">
        <v>572</v>
      </c>
      <c r="G16" s="204" t="s">
        <v>383</v>
      </c>
      <c r="I16" s="76" t="s">
        <v>37</v>
      </c>
      <c r="J16" s="76"/>
      <c r="K16" s="76"/>
      <c r="L16" s="76">
        <v>1575</v>
      </c>
      <c r="M16" s="76">
        <v>1575</v>
      </c>
      <c r="N16"/>
      <c r="O16"/>
      <c r="P16" s="200"/>
    </row>
    <row r="17" spans="1:15" x14ac:dyDescent="0.2">
      <c r="B17" s="205">
        <v>80079222</v>
      </c>
      <c r="C17" s="207" t="s">
        <v>570</v>
      </c>
      <c r="D17" s="204" t="s">
        <v>389</v>
      </c>
      <c r="E17" s="401">
        <v>1150</v>
      </c>
      <c r="F17" s="204" t="s">
        <v>572</v>
      </c>
      <c r="G17" s="204" t="s">
        <v>383</v>
      </c>
      <c r="I17" s="76" t="s">
        <v>38</v>
      </c>
      <c r="J17" s="76"/>
      <c r="K17" s="76"/>
      <c r="L17" s="76">
        <v>120</v>
      </c>
      <c r="M17" s="76">
        <v>120</v>
      </c>
      <c r="N17"/>
      <c r="O17"/>
    </row>
    <row r="18" spans="1:15" x14ac:dyDescent="0.2">
      <c r="B18" s="205">
        <v>80079222</v>
      </c>
      <c r="C18" s="207" t="s">
        <v>570</v>
      </c>
      <c r="D18" s="204" t="s">
        <v>382</v>
      </c>
      <c r="E18" s="401">
        <v>30</v>
      </c>
      <c r="F18" s="204" t="s">
        <v>572</v>
      </c>
      <c r="G18" s="204" t="s">
        <v>384</v>
      </c>
      <c r="I18" s="76" t="s">
        <v>39</v>
      </c>
      <c r="J18" s="76"/>
      <c r="K18" s="76"/>
      <c r="L18" s="76">
        <v>270</v>
      </c>
      <c r="M18" s="76">
        <v>270</v>
      </c>
      <c r="N18"/>
      <c r="O18"/>
    </row>
    <row r="19" spans="1:15" x14ac:dyDescent="0.2">
      <c r="B19" s="205">
        <v>80079225</v>
      </c>
      <c r="C19" s="207" t="s">
        <v>570</v>
      </c>
      <c r="D19" s="204" t="s">
        <v>33</v>
      </c>
      <c r="E19" s="401">
        <v>1660</v>
      </c>
      <c r="F19" s="204" t="s">
        <v>573</v>
      </c>
      <c r="G19" s="204" t="s">
        <v>384</v>
      </c>
      <c r="I19" s="76" t="s">
        <v>389</v>
      </c>
      <c r="J19" s="76">
        <v>7050</v>
      </c>
      <c r="K19" s="76">
        <v>460</v>
      </c>
      <c r="L19" s="76"/>
      <c r="M19" s="76">
        <v>7510</v>
      </c>
      <c r="N19"/>
      <c r="O19"/>
    </row>
    <row r="20" spans="1:15" x14ac:dyDescent="0.2">
      <c r="B20" s="205">
        <v>80079225</v>
      </c>
      <c r="C20" s="207" t="s">
        <v>570</v>
      </c>
      <c r="D20" s="204" t="s">
        <v>389</v>
      </c>
      <c r="E20" s="401">
        <v>200</v>
      </c>
      <c r="F20" s="204" t="s">
        <v>573</v>
      </c>
      <c r="G20" s="204" t="s">
        <v>383</v>
      </c>
      <c r="I20" s="76" t="s">
        <v>42</v>
      </c>
      <c r="J20" s="76"/>
      <c r="K20" s="76"/>
      <c r="L20" s="76">
        <v>520</v>
      </c>
      <c r="M20" s="76">
        <v>520</v>
      </c>
      <c r="N20"/>
      <c r="O20"/>
    </row>
    <row r="21" spans="1:15" x14ac:dyDescent="0.2">
      <c r="B21" s="205">
        <v>80079227</v>
      </c>
      <c r="C21" s="207" t="s">
        <v>570</v>
      </c>
      <c r="D21" s="204" t="s">
        <v>29</v>
      </c>
      <c r="E21" s="401">
        <v>350</v>
      </c>
      <c r="F21" s="204" t="s">
        <v>574</v>
      </c>
      <c r="G21" s="204" t="s">
        <v>384</v>
      </c>
      <c r="I21" s="76" t="s">
        <v>382</v>
      </c>
      <c r="J21" s="76"/>
      <c r="K21" s="76"/>
      <c r="L21" s="76">
        <v>60</v>
      </c>
      <c r="M21" s="76">
        <v>60</v>
      </c>
      <c r="N21"/>
      <c r="O21"/>
    </row>
    <row r="22" spans="1:15" x14ac:dyDescent="0.2">
      <c r="B22" s="205">
        <v>80079227</v>
      </c>
      <c r="C22" s="207" t="s">
        <v>570</v>
      </c>
      <c r="D22" s="204" t="s">
        <v>31</v>
      </c>
      <c r="E22" s="401">
        <v>460</v>
      </c>
      <c r="F22" s="204" t="s">
        <v>574</v>
      </c>
      <c r="G22" s="204" t="s">
        <v>384</v>
      </c>
      <c r="I22" s="76" t="s">
        <v>484</v>
      </c>
      <c r="J22" s="76"/>
      <c r="K22" s="76"/>
      <c r="L22" s="76">
        <v>150</v>
      </c>
      <c r="M22" s="76">
        <v>150</v>
      </c>
      <c r="N22"/>
      <c r="O22"/>
    </row>
    <row r="23" spans="1:15" x14ac:dyDescent="0.2">
      <c r="B23" s="205">
        <v>80079227</v>
      </c>
      <c r="C23" s="207" t="s">
        <v>570</v>
      </c>
      <c r="D23" s="204" t="s">
        <v>32</v>
      </c>
      <c r="E23" s="401">
        <v>295</v>
      </c>
      <c r="F23" s="204" t="s">
        <v>574</v>
      </c>
      <c r="G23" s="204" t="s">
        <v>384</v>
      </c>
      <c r="H23" s="58"/>
      <c r="I23" s="76" t="s">
        <v>24</v>
      </c>
      <c r="J23" s="76">
        <v>11940</v>
      </c>
      <c r="K23" s="76">
        <v>610</v>
      </c>
      <c r="L23" s="76">
        <v>7475</v>
      </c>
      <c r="M23" s="76">
        <v>20025</v>
      </c>
      <c r="N23"/>
      <c r="O23"/>
    </row>
    <row r="24" spans="1:15" x14ac:dyDescent="0.2">
      <c r="B24" s="205">
        <v>80079227</v>
      </c>
      <c r="C24" s="207" t="s">
        <v>570</v>
      </c>
      <c r="D24" s="204" t="s">
        <v>33</v>
      </c>
      <c r="E24" s="341">
        <v>450</v>
      </c>
      <c r="F24" s="204" t="s">
        <v>574</v>
      </c>
      <c r="G24" s="204" t="s">
        <v>383</v>
      </c>
      <c r="H24" s="58"/>
      <c r="I24"/>
      <c r="J24"/>
      <c r="K24"/>
      <c r="L24"/>
      <c r="M24"/>
      <c r="N24"/>
      <c r="O24"/>
    </row>
    <row r="25" spans="1:15" x14ac:dyDescent="0.2">
      <c r="B25" s="205">
        <v>80079227</v>
      </c>
      <c r="C25" s="207" t="s">
        <v>570</v>
      </c>
      <c r="D25" s="204" t="s">
        <v>35</v>
      </c>
      <c r="E25" s="341">
        <v>620</v>
      </c>
      <c r="F25" s="204" t="s">
        <v>574</v>
      </c>
      <c r="G25" s="204" t="s">
        <v>383</v>
      </c>
      <c r="H25" s="58"/>
      <c r="I25"/>
      <c r="J25"/>
      <c r="K25"/>
      <c r="L25"/>
      <c r="M25"/>
      <c r="N25"/>
    </row>
    <row r="26" spans="1:15" x14ac:dyDescent="0.2">
      <c r="B26" s="205">
        <v>80079227</v>
      </c>
      <c r="C26" s="207" t="s">
        <v>570</v>
      </c>
      <c r="D26" s="204" t="s">
        <v>166</v>
      </c>
      <c r="E26" s="341">
        <v>180</v>
      </c>
      <c r="F26" s="204" t="s">
        <v>574</v>
      </c>
      <c r="G26" s="204" t="s">
        <v>383</v>
      </c>
      <c r="H26" s="58"/>
      <c r="I26"/>
      <c r="J26"/>
      <c r="K26"/>
      <c r="L26"/>
      <c r="M26"/>
    </row>
    <row r="27" spans="1:15" x14ac:dyDescent="0.2">
      <c r="B27" s="205">
        <v>80079227</v>
      </c>
      <c r="C27" s="207" t="s">
        <v>570</v>
      </c>
      <c r="D27" s="204" t="s">
        <v>37</v>
      </c>
      <c r="E27" s="358">
        <v>950</v>
      </c>
      <c r="F27" s="204" t="s">
        <v>574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80079227</v>
      </c>
      <c r="C28" s="207" t="s">
        <v>570</v>
      </c>
      <c r="D28" s="204" t="s">
        <v>389</v>
      </c>
      <c r="E28" s="401">
        <v>200</v>
      </c>
      <c r="F28" s="204" t="s">
        <v>574</v>
      </c>
      <c r="G28" s="204" t="s">
        <v>383</v>
      </c>
      <c r="H28" s="58"/>
      <c r="I28"/>
      <c r="J28"/>
    </row>
    <row r="29" spans="1:15" x14ac:dyDescent="0.2">
      <c r="B29" s="205">
        <v>80079227</v>
      </c>
      <c r="C29" s="207" t="s">
        <v>570</v>
      </c>
      <c r="D29" s="204" t="s">
        <v>382</v>
      </c>
      <c r="E29" s="401">
        <v>30</v>
      </c>
      <c r="F29" s="204" t="s">
        <v>574</v>
      </c>
      <c r="G29" s="204" t="s">
        <v>384</v>
      </c>
      <c r="H29" s="58"/>
      <c r="I29"/>
      <c r="J29"/>
    </row>
    <row r="30" spans="1:15" x14ac:dyDescent="0.2">
      <c r="B30" s="205">
        <v>80079228</v>
      </c>
      <c r="C30" s="207" t="s">
        <v>570</v>
      </c>
      <c r="D30" s="204" t="s">
        <v>32</v>
      </c>
      <c r="E30" s="401">
        <v>990</v>
      </c>
      <c r="F30" s="204" t="s">
        <v>575</v>
      </c>
      <c r="G30" s="204" t="s">
        <v>384</v>
      </c>
      <c r="H30" s="58"/>
      <c r="I30"/>
      <c r="J30"/>
    </row>
    <row r="31" spans="1:15" x14ac:dyDescent="0.2">
      <c r="B31" s="205">
        <v>80079228</v>
      </c>
      <c r="C31" s="207" t="s">
        <v>570</v>
      </c>
      <c r="D31" s="204" t="s">
        <v>33</v>
      </c>
      <c r="E31" s="401">
        <v>450</v>
      </c>
      <c r="F31" s="204" t="s">
        <v>575</v>
      </c>
      <c r="G31" s="204" t="s">
        <v>383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80079228</v>
      </c>
      <c r="C32" s="207" t="s">
        <v>570</v>
      </c>
      <c r="D32" s="204" t="s">
        <v>38</v>
      </c>
      <c r="E32" s="401">
        <v>120</v>
      </c>
      <c r="F32" s="204" t="s">
        <v>575</v>
      </c>
      <c r="G32" s="204" t="s">
        <v>384</v>
      </c>
      <c r="H32" s="202"/>
      <c r="I32"/>
      <c r="J32"/>
      <c r="K32" s="348"/>
    </row>
    <row r="33" spans="1:14" x14ac:dyDescent="0.2">
      <c r="B33" s="205">
        <v>80079228</v>
      </c>
      <c r="C33" s="207" t="s">
        <v>570</v>
      </c>
      <c r="D33" s="205" t="s">
        <v>39</v>
      </c>
      <c r="E33" s="205">
        <v>270</v>
      </c>
      <c r="F33" s="204" t="s">
        <v>575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80079228</v>
      </c>
      <c r="C34" s="207" t="s">
        <v>570</v>
      </c>
      <c r="D34" s="205" t="s">
        <v>389</v>
      </c>
      <c r="E34" s="205">
        <v>930</v>
      </c>
      <c r="F34" s="204" t="s">
        <v>575</v>
      </c>
      <c r="G34" s="204" t="s">
        <v>383</v>
      </c>
      <c r="I34"/>
      <c r="J34"/>
    </row>
    <row r="35" spans="1:14" s="200" customFormat="1" x14ac:dyDescent="0.2">
      <c r="A35" s="199"/>
      <c r="B35" s="205" t="s">
        <v>576</v>
      </c>
      <c r="C35" s="207">
        <v>45028</v>
      </c>
      <c r="D35" s="204" t="s">
        <v>484</v>
      </c>
      <c r="E35" s="205">
        <v>150</v>
      </c>
      <c r="F35" s="204" t="s">
        <v>577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/>
      <c r="C36" s="207">
        <v>45036</v>
      </c>
      <c r="D36" s="204" t="s">
        <v>29</v>
      </c>
      <c r="E36" s="205">
        <v>-70</v>
      </c>
      <c r="F36" s="204" t="s">
        <v>578</v>
      </c>
      <c r="G36" s="204" t="s">
        <v>384</v>
      </c>
      <c r="I36"/>
      <c r="J36"/>
      <c r="K36" s="348"/>
      <c r="N36" s="348"/>
    </row>
    <row r="37" spans="1:14" s="200" customFormat="1" x14ac:dyDescent="0.2">
      <c r="A37" s="199"/>
      <c r="B37" s="205"/>
      <c r="C37" s="207"/>
      <c r="D37" s="204"/>
      <c r="E37" s="205"/>
      <c r="F37" s="204"/>
      <c r="G37" s="204"/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204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C3:G36" xr:uid="{290B1681-CBE9-45F6-9B45-321424B6DC66}"/>
  <dataValidations count="6">
    <dataValidation type="list" allowBlank="1" showInputMessage="1" showErrorMessage="1" sqref="G42:G45" xr:uid="{716C7EBF-C4DC-40B4-94C5-37F5DFA1DBF9}">
      <formula1>$C$49:$C$52</formula1>
    </dataValidation>
    <dataValidation type="list" allowBlank="1" showInputMessage="1" showErrorMessage="1" sqref="D50" xr:uid="{0DB1AB27-1F8B-4401-80C6-BB4D2B91BF28}">
      <formula1>$B$49:$B$69</formula1>
    </dataValidation>
    <dataValidation type="list" allowBlank="1" showInputMessage="1" showErrorMessage="1" sqref="D46:D49" xr:uid="{5A4A7606-44F8-4A32-8B66-8105CD81AC65}">
      <formula1>$B$49:$B$76</formula1>
    </dataValidation>
    <dataValidation type="list" allowBlank="1" showInputMessage="1" showErrorMessage="1" sqref="D41:D45" xr:uid="{20E53DBE-32A2-4C0E-B357-7C88458D0686}">
      <formula1>$B$47:$B$74</formula1>
    </dataValidation>
    <dataValidation type="list" allowBlank="1" showInputMessage="1" showErrorMessage="1" sqref="D4:D32 D35:D40" xr:uid="{7E23F4B2-F351-402D-A1A3-EB36805BE456}">
      <formula1>$B$49:$B$100</formula1>
    </dataValidation>
    <dataValidation type="list" allowBlank="1" showInputMessage="1" showErrorMessage="1" sqref="G4:G41" xr:uid="{EFCD443E-709C-4759-BD7B-FA31CBE5D306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8C8E1-5353-4D45-AA2D-0AE829763C8E}">
  <sheetPr filterMode="1">
    <tabColor rgb="FFFFC000"/>
    <pageSetUpPr fitToPage="1"/>
  </sheetPr>
  <dimension ref="A1:Q153"/>
  <sheetViews>
    <sheetView showGridLines="0" zoomScale="85" zoomScaleNormal="85" workbookViewId="0">
      <selection activeCell="A151" sqref="A151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579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Mayo 2023'!$I$8:$L$24,4,FALSE),0)</f>
        <v>1930</v>
      </c>
      <c r="F8" s="205">
        <f>IFERROR(VLOOKUP($A8,'Control-UTE Mayo 2023'!$I$8:$L$24,2,FALSE),0)</f>
        <v>900</v>
      </c>
      <c r="G8" s="205">
        <f>IFERROR(VLOOKUP($A8,'Control-UTE Mayo 2023'!$I$8:$L$24,3,FALSE),0)</f>
        <v>0</v>
      </c>
      <c r="H8" s="205">
        <f>E8+F8+G8</f>
        <v>2830</v>
      </c>
      <c r="I8" s="205" t="s">
        <v>12</v>
      </c>
      <c r="J8" s="346">
        <f>ROUND(D8*H8,2)</f>
        <v>8546.6</v>
      </c>
      <c r="K8" s="346" t="e">
        <f t="shared" ref="K8:N8" si="1">ROUND(E8*I8,2)</f>
        <v>#VALUE!</v>
      </c>
      <c r="L8" s="346">
        <f t="shared" si="1"/>
        <v>7691940</v>
      </c>
      <c r="M8" s="346" t="e">
        <f t="shared" si="1"/>
        <v>#VALUE!</v>
      </c>
      <c r="N8" s="346">
        <f t="shared" si="1"/>
        <v>21768190200</v>
      </c>
      <c r="O8" s="71" t="s">
        <v>228</v>
      </c>
      <c r="P8" s="237">
        <f>H8</f>
        <v>2830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Mayo 2023'!$I$8:$L$24,4,FALSE),0)</f>
        <v>1540</v>
      </c>
      <c r="F9" s="205">
        <f>IFERROR(VLOOKUP($A9,'Control-UTE Mayo 2023'!$I$8:$L$24,2,FALSE),0)</f>
        <v>0</v>
      </c>
      <c r="G9" s="205">
        <f>IFERROR(VLOOKUP($A9,'Control-UTE Mayo 2023'!$I$8:$L$24,3,FALSE),0)</f>
        <v>0</v>
      </c>
      <c r="H9" s="205">
        <f t="shared" ref="H9:H56" si="2">E9+F9+G9</f>
        <v>1540</v>
      </c>
      <c r="I9" s="205" t="s">
        <v>12</v>
      </c>
      <c r="J9" s="346">
        <f t="shared" ref="J9:J55" si="3">D9*H9</f>
        <v>6221.6</v>
      </c>
      <c r="K9" s="333"/>
      <c r="O9" s="71" t="s">
        <v>486</v>
      </c>
      <c r="P9" s="237">
        <f t="shared" ref="P9:P55" si="4">H9</f>
        <v>1540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Mayo 2023'!$I$8:$L$24,4,FALSE),0)</f>
        <v>120</v>
      </c>
      <c r="F10" s="205">
        <f>IFERROR(VLOOKUP($A10,'Control-UTE Mayo 2023'!$I$8:$L$24,2,FALSE),0)</f>
        <v>0</v>
      </c>
      <c r="G10" s="205">
        <f>IFERROR(VLOOKUP($A10,'Control-UTE Mayo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Mayo 2023'!$I$8:$L$24,4,FALSE),0)</f>
        <v>1925</v>
      </c>
      <c r="F11" s="205">
        <f>IFERROR(VLOOKUP($A11,'Control-UTE Mayo 2023'!$I$8:$L$24,2,FALSE),0)</f>
        <v>0</v>
      </c>
      <c r="G11" s="205">
        <f>IFERROR(VLOOKUP($A11,'Control-UTE Mayo 2023'!$I$8:$L$24,3,FALSE),0)</f>
        <v>0</v>
      </c>
      <c r="H11" s="205">
        <f t="shared" si="2"/>
        <v>1925</v>
      </c>
      <c r="I11" s="205" t="s">
        <v>12</v>
      </c>
      <c r="J11" s="346">
        <f t="shared" si="3"/>
        <v>5255.25</v>
      </c>
      <c r="K11" s="377"/>
      <c r="N11" s="199"/>
      <c r="O11" s="71" t="s">
        <v>230</v>
      </c>
      <c r="P11" s="237">
        <f t="shared" si="4"/>
        <v>1925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Mayo 2023'!$I$8:$L$24,4,FALSE),0)</f>
        <v>390</v>
      </c>
      <c r="F12" s="205">
        <f>IFERROR(VLOOKUP($A12,'Control-UTE Mayo 2023'!$I$8:$L$24,2,FALSE),0)</f>
        <v>0</v>
      </c>
      <c r="G12" s="205">
        <f>IFERROR(VLOOKUP($A12,'Control-UTE Mayo 2023'!$I$8:$L$24,3,FALSE),0)</f>
        <v>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Mayo 2023'!$I$8:$L$24,4,FALSE),0)</f>
        <v>0</v>
      </c>
      <c r="F13" s="205">
        <f>IFERROR(VLOOKUP($A13,'Control-UTE Mayo 2023'!$I$8:$L$24,2,FALSE),0)</f>
        <v>0</v>
      </c>
      <c r="G13" s="205">
        <f>IFERROR(VLOOKUP($A13,'Control-UTE Mayo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Mayo 2023'!$I$8:$L$24,4,FALSE),0)</f>
        <v>0</v>
      </c>
      <c r="F14" s="205">
        <f>IFERROR(VLOOKUP($A14,'Control-UTE Mayo 2023'!$I$8:$L$24,2,FALSE),0)</f>
        <v>0</v>
      </c>
      <c r="G14" s="205">
        <f>IFERROR(VLOOKUP($A14,'Control-UTE Mayo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Mayo 2023'!$I$8:$L$24,4,FALSE),0)</f>
        <v>640</v>
      </c>
      <c r="F15" s="205">
        <f>IFERROR(VLOOKUP($A15,'Control-UTE Mayo 2023'!$I$8:$L$24,2,FALSE),0)</f>
        <v>0</v>
      </c>
      <c r="G15" s="205">
        <f>IFERROR(VLOOKUP($A15,'Control-UTE Mayo 2023'!$I$8:$L$24,3,FALSE),0)</f>
        <v>0</v>
      </c>
      <c r="H15" s="205">
        <f t="shared" si="2"/>
        <v>640</v>
      </c>
      <c r="I15" s="347" t="s">
        <v>12</v>
      </c>
      <c r="J15" s="346">
        <f t="shared" si="3"/>
        <v>2246.3999999999996</v>
      </c>
      <c r="K15" s="377"/>
      <c r="N15" s="199"/>
      <c r="O15" s="71" t="s">
        <v>224</v>
      </c>
      <c r="P15" s="237">
        <f t="shared" si="4"/>
        <v>640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Mayo 2023'!$I$8:$L$24,4,FALSE),0)</f>
        <v>540</v>
      </c>
      <c r="F16" s="205">
        <f>IFERROR(VLOOKUP($A16,'Control-UTE Mayo 2023'!$I$8:$L$24,2,FALSE),0)</f>
        <v>0</v>
      </c>
      <c r="G16" s="205">
        <f>IFERROR(VLOOKUP($A16,'Control-UTE Mayo 2023'!$I$8:$L$24,3,FALSE),0)</f>
        <v>0</v>
      </c>
      <c r="H16" s="205">
        <f t="shared" si="2"/>
        <v>540</v>
      </c>
      <c r="I16" s="347" t="s">
        <v>12</v>
      </c>
      <c r="J16" s="346">
        <f t="shared" si="3"/>
        <v>3013.2</v>
      </c>
      <c r="K16" s="377"/>
      <c r="O16" s="71" t="s">
        <v>488</v>
      </c>
      <c r="P16" s="237">
        <f t="shared" si="4"/>
        <v>540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Mayo 2023'!$I$8:$L$24,4,FALSE),0)</f>
        <v>0</v>
      </c>
      <c r="F17" s="205">
        <f>IFERROR(VLOOKUP($A17,'Control-UTE Mayo 2023'!$I$8:$L$24,2,FALSE),0)</f>
        <v>0</v>
      </c>
      <c r="G17" s="205">
        <f>IFERROR(VLOOKUP($A17,'Control-UTE Mayo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Mayo 2023'!$I$8:$L$24,4,FALSE),0)</f>
        <v>960</v>
      </c>
      <c r="F18" s="205">
        <f>IFERROR(VLOOKUP($A18,'Control-UTE Mayo 2023'!$I$8:$L$24,2,FALSE),0)</f>
        <v>0</v>
      </c>
      <c r="G18" s="205">
        <f>IFERROR(VLOOKUP($A18,'Control-UTE Mayo 2023'!$I$8:$L$24,3,FALSE),0)</f>
        <v>0</v>
      </c>
      <c r="H18" s="205">
        <f t="shared" si="2"/>
        <v>960</v>
      </c>
      <c r="I18" s="347" t="s">
        <v>12</v>
      </c>
      <c r="J18" s="346">
        <f t="shared" si="3"/>
        <v>2246.3999999999996</v>
      </c>
      <c r="K18" s="333"/>
      <c r="N18" s="199"/>
      <c r="O18" s="71" t="s">
        <v>226</v>
      </c>
      <c r="P18" s="237">
        <f>H18</f>
        <v>960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Mayo 2023'!$I$8:$L$24,4,FALSE),0)</f>
        <v>0</v>
      </c>
      <c r="F19" s="205">
        <f>IFERROR(VLOOKUP($A19,'Control-UTE Mayo 2023'!$I$8:$L$24,2,FALSE),0)</f>
        <v>2340</v>
      </c>
      <c r="G19" s="205">
        <f>IFERROR(VLOOKUP($A19,'Control-UTE Mayo 2023'!$I$8:$L$24,3,FALSE),0)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Mayo 2023'!$I$8:$L$24,4,FALSE),0)</f>
        <v>0</v>
      </c>
      <c r="F20" s="205">
        <f>IFERROR(VLOOKUP($A20,'Control-UTE Mayo 2023'!$I$8:$L$24,2,FALSE),0)</f>
        <v>0</v>
      </c>
      <c r="G20" s="205">
        <f>IFERROR(VLOOKUP($A20,'Control-UTE Mayo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Mayo 2023'!$I$8:$L$24,4,FALSE),0)</f>
        <v>0</v>
      </c>
      <c r="F21" s="205">
        <f>IFERROR(VLOOKUP($A21,'Control-UTE Mayo 2023'!$I$8:$L$24,2,FALSE),0)</f>
        <v>0</v>
      </c>
      <c r="G21" s="205">
        <f>IFERROR(VLOOKUP($A21,'Control-UTE Mayo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Mayo 2023'!$I$8:$L$24,4,FALSE),0)</f>
        <v>0</v>
      </c>
      <c r="F22" s="205">
        <f>IFERROR(VLOOKUP($A22,'Control-UTE Mayo 2023'!$I$8:$L$24,2,FALSE),0)</f>
        <v>0</v>
      </c>
      <c r="G22" s="205">
        <f>IFERROR(VLOOKUP($A22,'Control-UTE Mayo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Mayo 2023'!$I$8:$L$24,4,FALSE),0)</f>
        <v>0</v>
      </c>
      <c r="F23" s="205">
        <f>IFERROR(VLOOKUP($A23,'Control-UTE Mayo 2023'!$I$8:$L$24,2,FALSE),0)</f>
        <v>0</v>
      </c>
      <c r="G23" s="205">
        <f>IFERROR(VLOOKUP($A23,'Control-UTE Mayo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Mayo 2023'!$I$8:$L$24,4,FALSE),0)</f>
        <v>0</v>
      </c>
      <c r="F24" s="205">
        <f>IFERROR(VLOOKUP($A24,'Control-UTE Mayo 2023'!$I$8:$L$24,2,FALSE),0)</f>
        <v>0</v>
      </c>
      <c r="G24" s="205">
        <f>IFERROR(VLOOKUP($A24,'Control-UTE Mayo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Mayo 2023'!$I$8:$L$24,4,FALSE),0)</f>
        <v>0</v>
      </c>
      <c r="F25" s="205">
        <f>IFERROR(VLOOKUP($A25,'Control-UTE Mayo 2023'!$I$8:$L$24,2,FALSE),0)</f>
        <v>0</v>
      </c>
      <c r="G25" s="205">
        <f>IFERROR(VLOOKUP($A25,'Control-UTE Mayo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Mayo 2023'!$I$8:$L$24,4,FALSE),0)</f>
        <v>0</v>
      </c>
      <c r="F26" s="205">
        <f>IFERROR(VLOOKUP($A26,'Control-UTE Mayo 2023'!$I$8:$L$24,2,FALSE),0)</f>
        <v>0</v>
      </c>
      <c r="G26" s="205">
        <f>IFERROR(VLOOKUP($A26,'Control-UTE Mayo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Mayo 2023'!$I$8:$L$24,4,FALSE),0)</f>
        <v>0</v>
      </c>
      <c r="F27" s="205">
        <f>IFERROR(VLOOKUP($A27,'Control-UTE Mayo 2023'!$I$8:$L$24,2,FALSE),0)</f>
        <v>0</v>
      </c>
      <c r="G27" s="205">
        <f>IFERROR(VLOOKUP($A27,'Control-UTE Mayo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Mayo 2023'!$I$8:$L$24,4,FALSE),0)</f>
        <v>0</v>
      </c>
      <c r="F28" s="205">
        <f>IFERROR(VLOOKUP($A28,'Control-UTE Mayo 2023'!$I$8:$L$24,2,FALSE),0)</f>
        <v>0</v>
      </c>
      <c r="G28" s="205">
        <f>IFERROR(VLOOKUP($A28,'Control-UTE Mayo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Mayo 2023'!$I$8:$L$24,4,FALSE),0)</f>
        <v>0</v>
      </c>
      <c r="F29" s="205">
        <f>IFERROR(VLOOKUP($A29,'Control-UTE Mayo 2023'!$I$8:$L$24,2,FALSE),0)</f>
        <v>0</v>
      </c>
      <c r="G29" s="205">
        <f>IFERROR(VLOOKUP($A29,'Control-UTE Mayo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Mayo 2023'!$I$8:$L$24,4,FALSE),0)</f>
        <v>0</v>
      </c>
      <c r="F30" s="205">
        <f>IFERROR(VLOOKUP($A30,'Control-UTE Mayo 2023'!$I$8:$L$24,2,FALSE),0)</f>
        <v>0</v>
      </c>
      <c r="G30" s="205">
        <f>IFERROR(VLOOKUP($A30,'Control-UTE Mayo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Mayo 2023'!$I$8:$L$24,4,FALSE),0)</f>
        <v>0</v>
      </c>
      <c r="F31" s="205">
        <f>IFERROR(VLOOKUP($A31,'Control-UTE Mayo 2023'!$I$8:$L$24,2,FALSE),0)</f>
        <v>0</v>
      </c>
      <c r="G31" s="205">
        <f>IFERROR(VLOOKUP($A31,'Control-UTE Mayo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Mayo 2023'!$I$8:$L$24,4,FALSE),0)</f>
        <v>0</v>
      </c>
      <c r="F32" s="205">
        <f>IFERROR(VLOOKUP($A32,'Control-UTE Mayo 2023'!$I$8:$L$24,2,FALSE),0)</f>
        <v>0</v>
      </c>
      <c r="G32" s="205">
        <f>IFERROR(VLOOKUP($A32,'Control-UTE Mayo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Mayo 2023'!$I$8:$L$24,4,FALSE),0)</f>
        <v>0</v>
      </c>
      <c r="F33" s="205">
        <f>IFERROR(VLOOKUP($A33,'Control-UTE Mayo 2023'!$I$8:$L$24,2,FALSE),0)</f>
        <v>0</v>
      </c>
      <c r="G33" s="205">
        <f>IFERROR(VLOOKUP($A33,'Control-UTE Mayo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Mayo 2023'!$I$8:$L$24,4,FALSE),0)</f>
        <v>0</v>
      </c>
      <c r="F34" s="205">
        <f>IFERROR(VLOOKUP($A34,'Control-UTE Mayo 2023'!$I$8:$L$24,2,FALSE),0)</f>
        <v>0</v>
      </c>
      <c r="G34" s="205">
        <f>IFERROR(VLOOKUP($A34,'Control-UTE Mayo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Mayo 2023'!$I$8:$L$24,4,FALSE),0)</f>
        <v>0</v>
      </c>
      <c r="F35" s="205">
        <f>IFERROR(VLOOKUP($A35,'Control-UTE Mayo 2023'!$I$8:$L$24,2,FALSE),0)</f>
        <v>0</v>
      </c>
      <c r="G35" s="205">
        <f>IFERROR(VLOOKUP($A35,'Control-UTE Mayo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Mayo 2023'!$I$8:$L$24,4,FALSE),0)</f>
        <v>0</v>
      </c>
      <c r="F36" s="205">
        <f>IFERROR(VLOOKUP($A36,'Control-UTE Mayo 2023'!$I$8:$L$24,2,FALSE),0)</f>
        <v>0</v>
      </c>
      <c r="G36" s="205">
        <f>IFERROR(VLOOKUP($A36,'Control-UTE Mayo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Mayo 2023'!$I$8:$L$24,4,FALSE),0)</f>
        <v>0</v>
      </c>
      <c r="F37" s="205">
        <f>IFERROR(VLOOKUP($A37,'Control-UTE Mayo 2023'!$I$8:$L$24,2,FALSE),0)</f>
        <v>0</v>
      </c>
      <c r="G37" s="205">
        <f>IFERROR(VLOOKUP($A37,'Control-UTE Mayo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Mayo 2023'!$I$8:$L$24,4,FALSE),0)</f>
        <v>0</v>
      </c>
      <c r="F38" s="205">
        <f>IFERROR(VLOOKUP($A38,'Control-UTE Mayo 2023'!$I$8:$L$24,2,FALSE),0)</f>
        <v>0</v>
      </c>
      <c r="G38" s="205">
        <f>IFERROR(VLOOKUP($A38,'Control-UTE Mayo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Mayo 2023'!$I$8:$L$24,4,FALSE),0)</f>
        <v>0</v>
      </c>
      <c r="F39" s="205">
        <f>IFERROR(VLOOKUP($A39,'Control-UTE Mayo 2023'!$I$8:$L$24,2,FALSE),0)</f>
        <v>0</v>
      </c>
      <c r="G39" s="205">
        <f>IFERROR(VLOOKUP($A39,'Control-UTE Mayo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Mayo 2023'!$I$8:$L$24,4,FALSE),0)</f>
        <v>0</v>
      </c>
      <c r="F40" s="205">
        <f>IFERROR(VLOOKUP($A40,'Control-UTE Mayo 2023'!$I$8:$L$24,2,FALSE),0)</f>
        <v>0</v>
      </c>
      <c r="G40" s="205">
        <f>IFERROR(VLOOKUP($A40,'Control-UTE Mayo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Mayo 2023'!$I$8:$L$24,4,FALSE),0)</f>
        <v>0</v>
      </c>
      <c r="F41" s="205">
        <f>IFERROR(VLOOKUP($A41,'Control-UTE Mayo 2023'!$I$8:$L$24,2,FALSE),0)</f>
        <v>0</v>
      </c>
      <c r="G41" s="205">
        <f>IFERROR(VLOOKUP($A41,'Control-UTE Mayo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Mayo 2023'!$I$8:$L$24,4,FALSE),0)</f>
        <v>0</v>
      </c>
      <c r="F42" s="205">
        <f>IFERROR(VLOOKUP($A42,'Control-UTE Mayo 2023'!$I$8:$L$24,2,FALSE),0)</f>
        <v>200</v>
      </c>
      <c r="G42" s="205">
        <f>IFERROR(VLOOKUP($A42,'Control-UTE Mayo 2023'!$I$8:$L$24,3,FALSE),0)</f>
        <v>0</v>
      </c>
      <c r="H42" s="205">
        <f t="shared" si="2"/>
        <v>200</v>
      </c>
      <c r="I42" s="347" t="s">
        <v>12</v>
      </c>
      <c r="J42" s="346">
        <f t="shared" si="3"/>
        <v>819.99999999999989</v>
      </c>
      <c r="K42" s="333"/>
      <c r="N42" s="199"/>
      <c r="O42" s="237"/>
      <c r="P42" s="237">
        <f t="shared" si="4"/>
        <v>200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Mayo 2023'!$I$8:$L$24,4,FALSE),0)</f>
        <v>0</v>
      </c>
      <c r="F43" s="205">
        <f>IFERROR(VLOOKUP($A43,'Control-UTE Mayo 2023'!$I$8:$L$24,2,FALSE),0)</f>
        <v>0</v>
      </c>
      <c r="G43" s="205">
        <f>IFERROR(VLOOKUP($A43,'Control-UTE Mayo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Mayo 2023'!$I$8:$L$24,4,FALSE),0)</f>
        <v>0</v>
      </c>
      <c r="F44" s="205">
        <f>IFERROR(VLOOKUP($A44,'Control-UTE Mayo 2023'!$I$8:$L$24,2,FALSE),0)</f>
        <v>400</v>
      </c>
      <c r="G44" s="205">
        <f>IFERROR(VLOOKUP($A44,'Control-UTE Mayo 2023'!$I$8:$L$24,3,FALSE),0)</f>
        <v>0</v>
      </c>
      <c r="H44" s="205">
        <f t="shared" si="2"/>
        <v>400</v>
      </c>
      <c r="I44" s="347" t="s">
        <v>12</v>
      </c>
      <c r="J44" s="346">
        <f t="shared" si="3"/>
        <v>2260</v>
      </c>
      <c r="K44" s="333"/>
      <c r="O44" s="71" t="s">
        <v>444</v>
      </c>
      <c r="P44" s="237">
        <f>H44/200</f>
        <v>2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Mayo 2023'!$I$8:$L$24,4,FALSE),0)</f>
        <v>0</v>
      </c>
      <c r="F45" s="205">
        <f>IFERROR(VLOOKUP($A45,'Control-UTE Mayo 2023'!$I$8:$L$24,2,FALSE),0)</f>
        <v>0</v>
      </c>
      <c r="G45" s="205">
        <f>IFERROR(VLOOKUP($A45,'Control-UTE Mayo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Mayo 2023'!$I$8:$L$24,4,FALSE),0)</f>
        <v>0</v>
      </c>
      <c r="F46" s="205">
        <f>IFERROR(VLOOKUP($A46,'Control-UTE Mayo 2023'!$I$8:$L$24,2,FALSE),0)</f>
        <v>0</v>
      </c>
      <c r="G46" s="205">
        <f>IFERROR(VLOOKUP($A46,'Control-UTE Mayo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Mayo 2023'!$I$8:$L$24,4,FALSE),0)</f>
        <v>60</v>
      </c>
      <c r="F47" s="205">
        <f>IFERROR(VLOOKUP($A47,'Control-UTE Mayo 2023'!$I$8:$L$24,2,FALSE),0)</f>
        <v>0</v>
      </c>
      <c r="G47" s="205">
        <f>IFERROR(VLOOKUP($A47,'Control-UTE Mayo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Mayo 2023'!$I$8:$L$24,4,FALSE),0)</f>
        <v>0</v>
      </c>
      <c r="F48" s="205">
        <f>IFERROR(VLOOKUP($A48,'Control-UTE Mayo 2023'!$I$8:$L$24,2,FALSE),0)</f>
        <v>0</v>
      </c>
      <c r="G48" s="205">
        <f>IFERROR(VLOOKUP($A48,'Control-UTE Mayo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Mayo 2023'!$I$8:$L$24,4,FALSE),0)</f>
        <v>0</v>
      </c>
      <c r="F49" s="205">
        <f>IFERROR(VLOOKUP($A49,'Control-UTE Mayo 2023'!$I$8:$L$24,2,FALSE),0)</f>
        <v>0</v>
      </c>
      <c r="G49" s="205">
        <f>IFERROR(VLOOKUP($A49,'Control-UTE Mayo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Mayo 2023'!$I$8:$L$24,4,FALSE),0)</f>
        <v>0</v>
      </c>
      <c r="F50" s="205">
        <f>IFERROR(VLOOKUP($A50,'Control-UTE Mayo 2023'!$I$8:$L$24,2,FALSE),0)</f>
        <v>720</v>
      </c>
      <c r="G50" s="205">
        <f>IFERROR(VLOOKUP($A50,'Control-UTE Mayo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Mayo 2023'!$I$8:$L$24,4,FALSE),0)</f>
        <v>0</v>
      </c>
      <c r="F51" s="205">
        <f>IFERROR(VLOOKUP($A51,'Control-UTE Mayo 2023'!$I$8:$L$24,2,FALSE),0)</f>
        <v>600</v>
      </c>
      <c r="G51" s="205">
        <f>IFERROR(VLOOKUP($A51,'Control-UTE Mayo 2023'!$I$8:$L$24,3,FALSE),0)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Mayo 2023'!$I$8:$L$24,4,FALSE),0)</f>
        <v>0</v>
      </c>
      <c r="F52" s="205">
        <f>IFERROR(VLOOKUP($A52,'Control-UTE Mayo 2023'!$I$8:$L$24,2,FALSE),0)</f>
        <v>360</v>
      </c>
      <c r="G52" s="205">
        <f>IFERROR(VLOOKUP($A52,'Control-UTE Mayo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Mayo 2023'!$I$8:$L$24,4,FALSE),0)</f>
        <v>0</v>
      </c>
      <c r="F53" s="205">
        <f>IFERROR(VLOOKUP($A53,'Control-UTE Mayo 2023'!$I$8:$L$24,2,FALSE),0)</f>
        <v>0</v>
      </c>
      <c r="G53" s="205">
        <f>IFERROR(VLOOKUP($A53,'Control-UTE Mayo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Mayo 2023'!$I$8:$L$24,4,FALSE),0)</f>
        <v>0</v>
      </c>
      <c r="F54" s="205">
        <f>IFERROR(VLOOKUP($A54,'Control-UTE Mayo 2023'!$I$8:$L$24,2,FALSE),0)</f>
        <v>0</v>
      </c>
      <c r="G54" s="205">
        <f>IFERROR(VLOOKUP($A54,'Control-UTE Mayo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Mayo 2023'!$I$8:$L$24,4,FALSE),0)</f>
        <v>120</v>
      </c>
      <c r="F55" s="205">
        <f>IFERROR(VLOOKUP($A55,'Control-UTE Mayo 2023'!$I$8:$L$24,2,FALSE),0)</f>
        <v>0</v>
      </c>
      <c r="G55" s="205">
        <f>IFERROR(VLOOKUP($A55,'Control-UTE Mayo 2023'!$I$8:$L$24,3,FALSE),0)</f>
        <v>0</v>
      </c>
      <c r="H55" s="205">
        <f t="shared" si="2"/>
        <v>120</v>
      </c>
      <c r="I55" s="347" t="s">
        <v>12</v>
      </c>
      <c r="J55" s="346">
        <f t="shared" si="3"/>
        <v>690</v>
      </c>
      <c r="K55" s="333"/>
      <c r="O55" s="422">
        <v>20002380</v>
      </c>
      <c r="P55" s="237">
        <f t="shared" si="4"/>
        <v>120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Mayo 2023'!$I$8:$L$24,4,FALSE),0)</f>
        <v>0</v>
      </c>
      <c r="F56" s="205">
        <f>IFERROR(VLOOKUP($A56,'Control-UTE Mayo 2023'!$I$8:$L$24,2,FALSE),0)</f>
        <v>7100</v>
      </c>
      <c r="G56" s="205">
        <f>IFERROR(VLOOKUP($A56,'Control-UTE Mayo 2023'!$I$8:$L$24,3,FALSE),0)</f>
        <v>540</v>
      </c>
      <c r="H56" s="205">
        <f t="shared" si="2"/>
        <v>7640</v>
      </c>
      <c r="I56" s="347" t="s">
        <v>12</v>
      </c>
      <c r="J56" s="346">
        <f>D56*H56</f>
        <v>22538</v>
      </c>
      <c r="K56" s="333"/>
      <c r="N56" s="199"/>
      <c r="O56" s="71" t="s">
        <v>399</v>
      </c>
      <c r="P56" s="237">
        <f>H56</f>
        <v>7640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8225</v>
      </c>
      <c r="F57" s="381">
        <f t="shared" ref="F57:G57" si="5">SUM(F8:F56)</f>
        <v>12620</v>
      </c>
      <c r="G57" s="381">
        <f t="shared" si="5"/>
        <v>540</v>
      </c>
      <c r="H57" s="381">
        <f>SUM(H8:H56)</f>
        <v>21385</v>
      </c>
      <c r="I57" s="408" t="s">
        <v>12</v>
      </c>
      <c r="J57" s="81">
        <f>SUM(J8:J56)</f>
        <v>85304.75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85304.75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0.32314437355481379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27565.75</v>
      </c>
      <c r="K60" s="333"/>
      <c r="L60" s="333"/>
      <c r="M60" s="333"/>
    </row>
    <row r="61" spans="1:17" ht="30" customHeight="1" x14ac:dyDescent="0.2">
      <c r="B61" s="202"/>
      <c r="C61" s="547" t="s">
        <v>591</v>
      </c>
      <c r="D61" s="540"/>
      <c r="E61" s="540"/>
      <c r="F61" s="540" t="e">
        <f>G61/G58</f>
        <v>#DIV/0!</v>
      </c>
      <c r="G61" s="540"/>
      <c r="H61" s="540"/>
      <c r="I61" s="392">
        <f>J61/$J$59</f>
        <v>0.64856880771586578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55326</v>
      </c>
      <c r="K61" s="377"/>
      <c r="L61" s="321"/>
      <c r="M61" s="321"/>
    </row>
    <row r="62" spans="1:17" ht="30" customHeight="1" x14ac:dyDescent="0.2">
      <c r="B62" s="202"/>
      <c r="C62" s="547" t="s">
        <v>592</v>
      </c>
      <c r="D62" s="540"/>
      <c r="E62" s="540"/>
      <c r="F62" s="540" t="e">
        <f>G62/G59</f>
        <v>#DIV/0!</v>
      </c>
      <c r="G62" s="540"/>
      <c r="H62" s="540"/>
      <c r="I62" s="392">
        <f>J62/$J$59</f>
        <v>1.8674223885539784E-2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1593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Mayo 2023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1696689.1</v>
      </c>
      <c r="H65" s="167">
        <v>0.99</v>
      </c>
      <c r="I65" s="205" t="s">
        <v>10</v>
      </c>
      <c r="J65" s="340">
        <f>(G65*H65)</f>
        <v>1679722.209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1696689.1</v>
      </c>
      <c r="H67" s="167">
        <v>0.01</v>
      </c>
      <c r="I67" s="205" t="s">
        <v>10</v>
      </c>
      <c r="J67" s="340">
        <f>(G67*H67)</f>
        <v>16966.891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87246.75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1696689.1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P67" xr:uid="{87E8C8E1-5353-4D45-AA2D-0AE829763C8E}">
    <filterColumn colId="6">
      <filters blank="1">
        <filter val="0,01"/>
        <filter val="0,99"/>
        <filter val="120"/>
        <filter val="1540"/>
        <filter val="1925"/>
        <filter val="200"/>
        <filter val="21.385,00"/>
        <filter val="2340"/>
        <filter val="2830"/>
        <filter val="360"/>
        <filter val="390"/>
        <filter val="400"/>
        <filter val="540"/>
        <filter val="60"/>
        <filter val="600"/>
        <filter val="640"/>
        <filter val="720"/>
        <filter val="7640"/>
        <filter val="96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BEC85-37F0-498B-BD73-34CF0D4EA5EB}">
  <sheetPr filterMode="1">
    <tabColor rgb="FFFFC000"/>
    <pageSetUpPr fitToPage="1"/>
  </sheetPr>
  <dimension ref="A1:Q153"/>
  <sheetViews>
    <sheetView showGridLines="0" zoomScale="85" zoomScaleNormal="85" workbookViewId="0">
      <selection activeCell="A151" sqref="A151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579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Mayo 2023'!$I$8:$L$24,4,FALSE),0)</f>
        <v>1930</v>
      </c>
      <c r="F8" s="205">
        <f>IFERROR(VLOOKUP($A8,'Control-UTE Mayo 2023'!$I$8:$L$24,2,FALSE),0)</f>
        <v>900</v>
      </c>
      <c r="G8" s="205">
        <f>IFERROR(VLOOKUP($A8,'Control-UTE Mayo 2023'!$I$8:$L$24,3,FALSE),0)</f>
        <v>0</v>
      </c>
      <c r="H8" s="205">
        <f>E8+F8+G8</f>
        <v>2830</v>
      </c>
      <c r="I8" s="205" t="s">
        <v>12</v>
      </c>
      <c r="J8" s="346">
        <f>ROUND(D8*H8,2)</f>
        <v>8546.6</v>
      </c>
      <c r="K8" s="346" t="e">
        <f t="shared" ref="K8:N8" si="1">ROUND(E8*I8,2)</f>
        <v>#VALUE!</v>
      </c>
      <c r="L8" s="346">
        <f t="shared" si="1"/>
        <v>7691940</v>
      </c>
      <c r="M8" s="346" t="e">
        <f t="shared" si="1"/>
        <v>#VALUE!</v>
      </c>
      <c r="N8" s="346">
        <f t="shared" si="1"/>
        <v>21768190200</v>
      </c>
      <c r="O8" s="71" t="s">
        <v>228</v>
      </c>
      <c r="P8" s="237">
        <f>H8</f>
        <v>2830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Mayo 2023'!$I$8:$L$24,4,FALSE),0)</f>
        <v>1540</v>
      </c>
      <c r="F9" s="205">
        <f>IFERROR(VLOOKUP($A9,'Control-UTE Mayo 2023'!$I$8:$L$24,2,FALSE),0)</f>
        <v>0</v>
      </c>
      <c r="G9" s="205">
        <f>IFERROR(VLOOKUP($A9,'Control-UTE Mayo 2023'!$I$8:$L$24,3,FALSE),0)</f>
        <v>0</v>
      </c>
      <c r="H9" s="205">
        <f t="shared" ref="H9:H56" si="2">E9+F9+G9</f>
        <v>1540</v>
      </c>
      <c r="I9" s="205" t="s">
        <v>12</v>
      </c>
      <c r="J9" s="346">
        <f t="shared" ref="J9:J55" si="3">D9*H9</f>
        <v>6221.6</v>
      </c>
      <c r="K9" s="333"/>
      <c r="O9" s="71" t="s">
        <v>486</v>
      </c>
      <c r="P9" s="237">
        <f t="shared" ref="P9:P55" si="4">H9</f>
        <v>1540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Mayo 2023'!$I$8:$L$24,4,FALSE),0)</f>
        <v>120</v>
      </c>
      <c r="F10" s="205">
        <f>IFERROR(VLOOKUP($A10,'Control-UTE Mayo 2023'!$I$8:$L$24,2,FALSE),0)</f>
        <v>0</v>
      </c>
      <c r="G10" s="205">
        <f>IFERROR(VLOOKUP($A10,'Control-UTE Mayo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Mayo 2023'!$I$8:$L$24,4,FALSE),0)</f>
        <v>1925</v>
      </c>
      <c r="F11" s="205">
        <f>IFERROR(VLOOKUP($A11,'Control-UTE Mayo 2023'!$I$8:$L$24,2,FALSE),0)</f>
        <v>0</v>
      </c>
      <c r="G11" s="205">
        <f>IFERROR(VLOOKUP($A11,'Control-UTE Mayo 2023'!$I$8:$L$24,3,FALSE),0)</f>
        <v>0</v>
      </c>
      <c r="H11" s="205">
        <f t="shared" si="2"/>
        <v>1925</v>
      </c>
      <c r="I11" s="205" t="s">
        <v>12</v>
      </c>
      <c r="J11" s="346">
        <f t="shared" si="3"/>
        <v>5255.25</v>
      </c>
      <c r="K11" s="377"/>
      <c r="N11" s="199"/>
      <c r="O11" s="71" t="s">
        <v>230</v>
      </c>
      <c r="P11" s="237">
        <f t="shared" si="4"/>
        <v>1925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Mayo 2023'!$I$8:$L$24,4,FALSE),0)</f>
        <v>390</v>
      </c>
      <c r="F12" s="205">
        <f>IFERROR(VLOOKUP($A12,'Control-UTE Mayo 2023'!$I$8:$L$24,2,FALSE),0)</f>
        <v>0</v>
      </c>
      <c r="G12" s="205">
        <f>IFERROR(VLOOKUP($A12,'Control-UTE Mayo 2023'!$I$8:$L$24,3,FALSE),0)</f>
        <v>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Mayo 2023'!$I$8:$L$24,4,FALSE),0)</f>
        <v>0</v>
      </c>
      <c r="F13" s="205">
        <f>IFERROR(VLOOKUP($A13,'Control-UTE Mayo 2023'!$I$8:$L$24,2,FALSE),0)</f>
        <v>0</v>
      </c>
      <c r="G13" s="205">
        <f>IFERROR(VLOOKUP($A13,'Control-UTE Mayo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Mayo 2023'!$I$8:$L$24,4,FALSE),0)</f>
        <v>0</v>
      </c>
      <c r="F14" s="205">
        <f>IFERROR(VLOOKUP($A14,'Control-UTE Mayo 2023'!$I$8:$L$24,2,FALSE),0)</f>
        <v>0</v>
      </c>
      <c r="G14" s="205">
        <f>IFERROR(VLOOKUP($A14,'Control-UTE Mayo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Mayo 2023'!$I$8:$L$24,4,FALSE),0)</f>
        <v>640</v>
      </c>
      <c r="F15" s="205">
        <f>IFERROR(VLOOKUP($A15,'Control-UTE Mayo 2023'!$I$8:$L$24,2,FALSE),0)</f>
        <v>0</v>
      </c>
      <c r="G15" s="205">
        <f>IFERROR(VLOOKUP($A15,'Control-UTE Mayo 2023'!$I$8:$L$24,3,FALSE),0)</f>
        <v>0</v>
      </c>
      <c r="H15" s="205">
        <f t="shared" si="2"/>
        <v>640</v>
      </c>
      <c r="I15" s="347" t="s">
        <v>12</v>
      </c>
      <c r="J15" s="346">
        <f t="shared" si="3"/>
        <v>2246.3999999999996</v>
      </c>
      <c r="K15" s="377"/>
      <c r="N15" s="199"/>
      <c r="O15" s="71" t="s">
        <v>224</v>
      </c>
      <c r="P15" s="237">
        <f t="shared" si="4"/>
        <v>640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Mayo 2023'!$I$8:$L$24,4,FALSE),0)</f>
        <v>540</v>
      </c>
      <c r="F16" s="205">
        <f>IFERROR(VLOOKUP($A16,'Control-UTE Mayo 2023'!$I$8:$L$24,2,FALSE),0)</f>
        <v>0</v>
      </c>
      <c r="G16" s="205">
        <f>IFERROR(VLOOKUP($A16,'Control-UTE Mayo 2023'!$I$8:$L$24,3,FALSE),0)</f>
        <v>0</v>
      </c>
      <c r="H16" s="205">
        <f t="shared" si="2"/>
        <v>540</v>
      </c>
      <c r="I16" s="347" t="s">
        <v>12</v>
      </c>
      <c r="J16" s="346">
        <f t="shared" si="3"/>
        <v>3013.2</v>
      </c>
      <c r="K16" s="377"/>
      <c r="O16" s="71" t="s">
        <v>488</v>
      </c>
      <c r="P16" s="237">
        <f t="shared" si="4"/>
        <v>540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Mayo 2023'!$I$8:$L$24,4,FALSE),0)</f>
        <v>0</v>
      </c>
      <c r="F17" s="205">
        <f>IFERROR(VLOOKUP($A17,'Control-UTE Mayo 2023'!$I$8:$L$24,2,FALSE),0)</f>
        <v>0</v>
      </c>
      <c r="G17" s="205">
        <f>IFERROR(VLOOKUP($A17,'Control-UTE Mayo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Mayo 2023'!$I$8:$L$24,4,FALSE),0)</f>
        <v>960</v>
      </c>
      <c r="F18" s="205">
        <f>IFERROR(VLOOKUP($A18,'Control-UTE Mayo 2023'!$I$8:$L$24,2,FALSE),0)</f>
        <v>0</v>
      </c>
      <c r="G18" s="205">
        <f>IFERROR(VLOOKUP($A18,'Control-UTE Mayo 2023'!$I$8:$L$24,3,FALSE),0)</f>
        <v>0</v>
      </c>
      <c r="H18" s="205">
        <f t="shared" si="2"/>
        <v>960</v>
      </c>
      <c r="I18" s="347" t="s">
        <v>12</v>
      </c>
      <c r="J18" s="346">
        <f t="shared" si="3"/>
        <v>2246.3999999999996</v>
      </c>
      <c r="K18" s="333"/>
      <c r="N18" s="199"/>
      <c r="O18" s="71" t="s">
        <v>226</v>
      </c>
      <c r="P18" s="237">
        <f>H18</f>
        <v>960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Mayo 2023'!$I$8:$L$24,4,FALSE),0)</f>
        <v>0</v>
      </c>
      <c r="F19" s="205">
        <f>IFERROR(VLOOKUP($A19,'Control-UTE Mayo 2023'!$I$8:$L$24,2,FALSE),0)</f>
        <v>2340</v>
      </c>
      <c r="G19" s="205">
        <f>IFERROR(VLOOKUP($A19,'Control-UTE Mayo 2023'!$I$8:$L$24,3,FALSE),0)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Mayo 2023'!$I$8:$L$24,4,FALSE),0)</f>
        <v>0</v>
      </c>
      <c r="F20" s="205">
        <f>IFERROR(VLOOKUP($A20,'Control-UTE Mayo 2023'!$I$8:$L$24,2,FALSE),0)</f>
        <v>0</v>
      </c>
      <c r="G20" s="205">
        <f>IFERROR(VLOOKUP($A20,'Control-UTE Mayo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Mayo 2023'!$I$8:$L$24,4,FALSE),0)</f>
        <v>0</v>
      </c>
      <c r="F21" s="205">
        <f>IFERROR(VLOOKUP($A21,'Control-UTE Mayo 2023'!$I$8:$L$24,2,FALSE),0)</f>
        <v>0</v>
      </c>
      <c r="G21" s="205">
        <f>IFERROR(VLOOKUP($A21,'Control-UTE Mayo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Mayo 2023'!$I$8:$L$24,4,FALSE),0)</f>
        <v>0</v>
      </c>
      <c r="F22" s="205">
        <f>IFERROR(VLOOKUP($A22,'Control-UTE Mayo 2023'!$I$8:$L$24,2,FALSE),0)</f>
        <v>0</v>
      </c>
      <c r="G22" s="205">
        <f>IFERROR(VLOOKUP($A22,'Control-UTE Mayo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Mayo 2023'!$I$8:$L$24,4,FALSE),0)</f>
        <v>0</v>
      </c>
      <c r="F23" s="205">
        <f>IFERROR(VLOOKUP($A23,'Control-UTE Mayo 2023'!$I$8:$L$24,2,FALSE),0)</f>
        <v>0</v>
      </c>
      <c r="G23" s="205">
        <f>IFERROR(VLOOKUP($A23,'Control-UTE Mayo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Mayo 2023'!$I$8:$L$24,4,FALSE),0)</f>
        <v>0</v>
      </c>
      <c r="F24" s="205">
        <f>IFERROR(VLOOKUP($A24,'Control-UTE Mayo 2023'!$I$8:$L$24,2,FALSE),0)</f>
        <v>0</v>
      </c>
      <c r="G24" s="205">
        <f>IFERROR(VLOOKUP($A24,'Control-UTE Mayo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Mayo 2023'!$I$8:$L$24,4,FALSE),0)</f>
        <v>0</v>
      </c>
      <c r="F25" s="205">
        <f>IFERROR(VLOOKUP($A25,'Control-UTE Mayo 2023'!$I$8:$L$24,2,FALSE),0)</f>
        <v>0</v>
      </c>
      <c r="G25" s="205">
        <f>IFERROR(VLOOKUP($A25,'Control-UTE Mayo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Mayo 2023'!$I$8:$L$24,4,FALSE),0)</f>
        <v>0</v>
      </c>
      <c r="F26" s="205">
        <f>IFERROR(VLOOKUP($A26,'Control-UTE Mayo 2023'!$I$8:$L$24,2,FALSE),0)</f>
        <v>0</v>
      </c>
      <c r="G26" s="205">
        <f>IFERROR(VLOOKUP($A26,'Control-UTE Mayo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Mayo 2023'!$I$8:$L$24,4,FALSE),0)</f>
        <v>0</v>
      </c>
      <c r="F27" s="205">
        <f>IFERROR(VLOOKUP($A27,'Control-UTE Mayo 2023'!$I$8:$L$24,2,FALSE),0)</f>
        <v>0</v>
      </c>
      <c r="G27" s="205">
        <f>IFERROR(VLOOKUP($A27,'Control-UTE Mayo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Mayo 2023'!$I$8:$L$24,4,FALSE),0)</f>
        <v>0</v>
      </c>
      <c r="F28" s="205">
        <f>IFERROR(VLOOKUP($A28,'Control-UTE Mayo 2023'!$I$8:$L$24,2,FALSE),0)</f>
        <v>0</v>
      </c>
      <c r="G28" s="205">
        <f>IFERROR(VLOOKUP($A28,'Control-UTE Mayo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Mayo 2023'!$I$8:$L$24,4,FALSE),0)</f>
        <v>0</v>
      </c>
      <c r="F29" s="205">
        <f>IFERROR(VLOOKUP($A29,'Control-UTE Mayo 2023'!$I$8:$L$24,2,FALSE),0)</f>
        <v>0</v>
      </c>
      <c r="G29" s="205">
        <f>IFERROR(VLOOKUP($A29,'Control-UTE Mayo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Mayo 2023'!$I$8:$L$24,4,FALSE),0)</f>
        <v>0</v>
      </c>
      <c r="F30" s="205">
        <f>IFERROR(VLOOKUP($A30,'Control-UTE Mayo 2023'!$I$8:$L$24,2,FALSE),0)</f>
        <v>0</v>
      </c>
      <c r="G30" s="205">
        <f>IFERROR(VLOOKUP($A30,'Control-UTE Mayo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Mayo 2023'!$I$8:$L$24,4,FALSE),0)</f>
        <v>0</v>
      </c>
      <c r="F31" s="205">
        <f>IFERROR(VLOOKUP($A31,'Control-UTE Mayo 2023'!$I$8:$L$24,2,FALSE),0)</f>
        <v>0</v>
      </c>
      <c r="G31" s="205">
        <f>IFERROR(VLOOKUP($A31,'Control-UTE Mayo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Mayo 2023'!$I$8:$L$24,4,FALSE),0)</f>
        <v>0</v>
      </c>
      <c r="F32" s="205">
        <f>IFERROR(VLOOKUP($A32,'Control-UTE Mayo 2023'!$I$8:$L$24,2,FALSE),0)</f>
        <v>0</v>
      </c>
      <c r="G32" s="205">
        <f>IFERROR(VLOOKUP($A32,'Control-UTE Mayo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Mayo 2023'!$I$8:$L$24,4,FALSE),0)</f>
        <v>0</v>
      </c>
      <c r="F33" s="205">
        <f>IFERROR(VLOOKUP($A33,'Control-UTE Mayo 2023'!$I$8:$L$24,2,FALSE),0)</f>
        <v>0</v>
      </c>
      <c r="G33" s="205">
        <f>IFERROR(VLOOKUP($A33,'Control-UTE Mayo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Mayo 2023'!$I$8:$L$24,4,FALSE),0)</f>
        <v>0</v>
      </c>
      <c r="F34" s="205">
        <f>IFERROR(VLOOKUP($A34,'Control-UTE Mayo 2023'!$I$8:$L$24,2,FALSE),0)</f>
        <v>0</v>
      </c>
      <c r="G34" s="205">
        <f>IFERROR(VLOOKUP($A34,'Control-UTE Mayo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Mayo 2023'!$I$8:$L$24,4,FALSE),0)</f>
        <v>0</v>
      </c>
      <c r="F35" s="205">
        <f>IFERROR(VLOOKUP($A35,'Control-UTE Mayo 2023'!$I$8:$L$24,2,FALSE),0)</f>
        <v>0</v>
      </c>
      <c r="G35" s="205">
        <f>IFERROR(VLOOKUP($A35,'Control-UTE Mayo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Mayo 2023'!$I$8:$L$24,4,FALSE),0)</f>
        <v>0</v>
      </c>
      <c r="F36" s="205">
        <f>IFERROR(VLOOKUP($A36,'Control-UTE Mayo 2023'!$I$8:$L$24,2,FALSE),0)</f>
        <v>0</v>
      </c>
      <c r="G36" s="205">
        <f>IFERROR(VLOOKUP($A36,'Control-UTE Mayo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Mayo 2023'!$I$8:$L$24,4,FALSE),0)</f>
        <v>0</v>
      </c>
      <c r="F37" s="205">
        <f>IFERROR(VLOOKUP($A37,'Control-UTE Mayo 2023'!$I$8:$L$24,2,FALSE),0)</f>
        <v>0</v>
      </c>
      <c r="G37" s="205">
        <f>IFERROR(VLOOKUP($A37,'Control-UTE Mayo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Mayo 2023'!$I$8:$L$24,4,FALSE),0)</f>
        <v>0</v>
      </c>
      <c r="F38" s="205">
        <f>IFERROR(VLOOKUP($A38,'Control-UTE Mayo 2023'!$I$8:$L$24,2,FALSE),0)</f>
        <v>0</v>
      </c>
      <c r="G38" s="205">
        <f>IFERROR(VLOOKUP($A38,'Control-UTE Mayo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Mayo 2023'!$I$8:$L$24,4,FALSE),0)</f>
        <v>0</v>
      </c>
      <c r="F39" s="205">
        <f>IFERROR(VLOOKUP($A39,'Control-UTE Mayo 2023'!$I$8:$L$24,2,FALSE),0)</f>
        <v>0</v>
      </c>
      <c r="G39" s="205">
        <f>IFERROR(VLOOKUP($A39,'Control-UTE Mayo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Mayo 2023'!$I$8:$L$24,4,FALSE),0)</f>
        <v>0</v>
      </c>
      <c r="F40" s="205">
        <f>IFERROR(VLOOKUP($A40,'Control-UTE Mayo 2023'!$I$8:$L$24,2,FALSE),0)</f>
        <v>0</v>
      </c>
      <c r="G40" s="205">
        <f>IFERROR(VLOOKUP($A40,'Control-UTE Mayo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Mayo 2023'!$I$8:$L$24,4,FALSE),0)</f>
        <v>0</v>
      </c>
      <c r="F41" s="205">
        <f>IFERROR(VLOOKUP($A41,'Control-UTE Mayo 2023'!$I$8:$L$24,2,FALSE),0)</f>
        <v>0</v>
      </c>
      <c r="G41" s="205">
        <f>IFERROR(VLOOKUP($A41,'Control-UTE Mayo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Mayo 2023'!$I$8:$L$24,4,FALSE),0)</f>
        <v>0</v>
      </c>
      <c r="F42" s="205">
        <f>IFERROR(VLOOKUP($A42,'Control-UTE Mayo 2023'!$I$8:$L$24,2,FALSE),0)</f>
        <v>200</v>
      </c>
      <c r="G42" s="205">
        <f>IFERROR(VLOOKUP($A42,'Control-UTE Mayo 2023'!$I$8:$L$24,3,FALSE),0)</f>
        <v>0</v>
      </c>
      <c r="H42" s="205">
        <f t="shared" si="2"/>
        <v>200</v>
      </c>
      <c r="I42" s="347" t="s">
        <v>12</v>
      </c>
      <c r="J42" s="346">
        <f t="shared" si="3"/>
        <v>819.99999999999989</v>
      </c>
      <c r="K42" s="333"/>
      <c r="N42" s="199"/>
      <c r="O42" s="237"/>
      <c r="P42" s="237">
        <f t="shared" si="4"/>
        <v>200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Mayo 2023'!$I$8:$L$24,4,FALSE),0)</f>
        <v>0</v>
      </c>
      <c r="F43" s="205">
        <f>IFERROR(VLOOKUP($A43,'Control-UTE Mayo 2023'!$I$8:$L$24,2,FALSE),0)</f>
        <v>0</v>
      </c>
      <c r="G43" s="205">
        <f>IFERROR(VLOOKUP($A43,'Control-UTE Mayo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Mayo 2023'!$I$8:$L$24,4,FALSE),0)</f>
        <v>0</v>
      </c>
      <c r="F44" s="205">
        <f>IFERROR(VLOOKUP($A44,'Control-UTE Mayo 2023'!$I$8:$L$24,2,FALSE),0)</f>
        <v>400</v>
      </c>
      <c r="G44" s="205">
        <f>IFERROR(VLOOKUP($A44,'Control-UTE Mayo 2023'!$I$8:$L$24,3,FALSE),0)</f>
        <v>0</v>
      </c>
      <c r="H44" s="205">
        <f t="shared" si="2"/>
        <v>400</v>
      </c>
      <c r="I44" s="347" t="s">
        <v>12</v>
      </c>
      <c r="J44" s="346">
        <f t="shared" si="3"/>
        <v>2260</v>
      </c>
      <c r="K44" s="333"/>
      <c r="O44" s="71" t="s">
        <v>444</v>
      </c>
      <c r="P44" s="237">
        <f>H44/200</f>
        <v>2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Mayo 2023'!$I$8:$L$24,4,FALSE),0)</f>
        <v>0</v>
      </c>
      <c r="F45" s="205">
        <f>IFERROR(VLOOKUP($A45,'Control-UTE Mayo 2023'!$I$8:$L$24,2,FALSE),0)</f>
        <v>0</v>
      </c>
      <c r="G45" s="205">
        <f>IFERROR(VLOOKUP($A45,'Control-UTE Mayo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Mayo 2023'!$I$8:$L$24,4,FALSE),0)</f>
        <v>0</v>
      </c>
      <c r="F46" s="205">
        <f>IFERROR(VLOOKUP($A46,'Control-UTE Mayo 2023'!$I$8:$L$24,2,FALSE),0)</f>
        <v>0</v>
      </c>
      <c r="G46" s="205">
        <f>IFERROR(VLOOKUP($A46,'Control-UTE Mayo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Mayo 2023'!$I$8:$L$24,4,FALSE),0)</f>
        <v>60</v>
      </c>
      <c r="F47" s="205">
        <f>IFERROR(VLOOKUP($A47,'Control-UTE Mayo 2023'!$I$8:$L$24,2,FALSE),0)</f>
        <v>0</v>
      </c>
      <c r="G47" s="205">
        <f>IFERROR(VLOOKUP($A47,'Control-UTE Mayo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Mayo 2023'!$I$8:$L$24,4,FALSE),0)</f>
        <v>0</v>
      </c>
      <c r="F48" s="205">
        <f>IFERROR(VLOOKUP($A48,'Control-UTE Mayo 2023'!$I$8:$L$24,2,FALSE),0)</f>
        <v>0</v>
      </c>
      <c r="G48" s="205">
        <f>IFERROR(VLOOKUP($A48,'Control-UTE Mayo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Mayo 2023'!$I$8:$L$24,4,FALSE),0)</f>
        <v>0</v>
      </c>
      <c r="F49" s="205">
        <f>IFERROR(VLOOKUP($A49,'Control-UTE Mayo 2023'!$I$8:$L$24,2,FALSE),0)</f>
        <v>0</v>
      </c>
      <c r="G49" s="205">
        <f>IFERROR(VLOOKUP($A49,'Control-UTE Mayo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Mayo 2023'!$I$8:$L$24,4,FALSE),0)</f>
        <v>0</v>
      </c>
      <c r="F50" s="205">
        <f>IFERROR(VLOOKUP($A50,'Control-UTE Mayo 2023'!$I$8:$L$24,2,FALSE),0)</f>
        <v>720</v>
      </c>
      <c r="G50" s="205">
        <f>IFERROR(VLOOKUP($A50,'Control-UTE Mayo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Mayo 2023'!$I$8:$L$24,4,FALSE),0)</f>
        <v>0</v>
      </c>
      <c r="F51" s="205">
        <f>IFERROR(VLOOKUP($A51,'Control-UTE Mayo 2023'!$I$8:$L$24,2,FALSE),0)</f>
        <v>600</v>
      </c>
      <c r="G51" s="205">
        <f>IFERROR(VLOOKUP($A51,'Control-UTE Mayo 2023'!$I$8:$L$24,3,FALSE),0)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Mayo 2023'!$I$8:$L$24,4,FALSE),0)</f>
        <v>0</v>
      </c>
      <c r="F52" s="205">
        <f>IFERROR(VLOOKUP($A52,'Control-UTE Mayo 2023'!$I$8:$L$24,2,FALSE),0)</f>
        <v>360</v>
      </c>
      <c r="G52" s="205">
        <f>IFERROR(VLOOKUP($A52,'Control-UTE Mayo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Mayo 2023'!$I$8:$L$24,4,FALSE),0)</f>
        <v>0</v>
      </c>
      <c r="F53" s="205">
        <f>IFERROR(VLOOKUP($A53,'Control-UTE Mayo 2023'!$I$8:$L$24,2,FALSE),0)</f>
        <v>0</v>
      </c>
      <c r="G53" s="205">
        <f>IFERROR(VLOOKUP($A53,'Control-UTE Mayo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Mayo 2023'!$I$8:$L$24,4,FALSE),0)</f>
        <v>0</v>
      </c>
      <c r="F54" s="205">
        <f>IFERROR(VLOOKUP($A54,'Control-UTE Mayo 2023'!$I$8:$L$24,2,FALSE),0)</f>
        <v>0</v>
      </c>
      <c r="G54" s="205">
        <f>IFERROR(VLOOKUP($A54,'Control-UTE Mayo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Mayo 2023'!$I$8:$L$24,4,FALSE),0)</f>
        <v>120</v>
      </c>
      <c r="F55" s="205">
        <f>IFERROR(VLOOKUP($A55,'Control-UTE Mayo 2023'!$I$8:$L$24,2,FALSE),0)</f>
        <v>0</v>
      </c>
      <c r="G55" s="205">
        <f>IFERROR(VLOOKUP($A55,'Control-UTE Mayo 2023'!$I$8:$L$24,3,FALSE),0)</f>
        <v>0</v>
      </c>
      <c r="H55" s="205">
        <f t="shared" si="2"/>
        <v>120</v>
      </c>
      <c r="I55" s="347" t="s">
        <v>12</v>
      </c>
      <c r="J55" s="346">
        <f t="shared" si="3"/>
        <v>690</v>
      </c>
      <c r="K55" s="333"/>
      <c r="O55" s="422">
        <v>20002380</v>
      </c>
      <c r="P55" s="237">
        <f t="shared" si="4"/>
        <v>120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Mayo 2023'!$I$8:$L$24,4,FALSE),0)</f>
        <v>0</v>
      </c>
      <c r="F56" s="205">
        <f>IFERROR(VLOOKUP($A56,'Control-UTE Mayo 2023'!$I$8:$L$24,2,FALSE),0)</f>
        <v>7100</v>
      </c>
      <c r="G56" s="205">
        <f>IFERROR(VLOOKUP($A56,'Control-UTE Mayo 2023'!$I$8:$L$24,3,FALSE),0)</f>
        <v>540</v>
      </c>
      <c r="H56" s="205">
        <f t="shared" si="2"/>
        <v>7640</v>
      </c>
      <c r="I56" s="347" t="s">
        <v>12</v>
      </c>
      <c r="J56" s="346">
        <f>D56*H56</f>
        <v>22538</v>
      </c>
      <c r="K56" s="333"/>
      <c r="N56" s="199"/>
      <c r="O56" s="71" t="s">
        <v>399</v>
      </c>
      <c r="P56" s="237">
        <f>H56</f>
        <v>7640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8225</v>
      </c>
      <c r="F57" s="381">
        <f t="shared" ref="F57:G57" si="5">SUM(F8:F56)</f>
        <v>12620</v>
      </c>
      <c r="G57" s="381">
        <f t="shared" si="5"/>
        <v>540</v>
      </c>
      <c r="H57" s="381">
        <f>SUM(H8:H56)</f>
        <v>21385</v>
      </c>
      <c r="I57" s="408" t="s">
        <v>12</v>
      </c>
      <c r="J57" s="81">
        <f>SUM(J8:J56)</f>
        <v>85304.75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85304.75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0.32314437355481379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27565.75</v>
      </c>
      <c r="K60" s="333"/>
      <c r="L60" s="333"/>
      <c r="M60" s="333"/>
    </row>
    <row r="61" spans="1:17" ht="30" customHeight="1" x14ac:dyDescent="0.2">
      <c r="B61" s="202"/>
      <c r="C61" s="547" t="s">
        <v>591</v>
      </c>
      <c r="D61" s="540"/>
      <c r="E61" s="540"/>
      <c r="F61" s="540" t="e">
        <f>G61/G58</f>
        <v>#DIV/0!</v>
      </c>
      <c r="G61" s="540"/>
      <c r="H61" s="540"/>
      <c r="I61" s="392">
        <f>J61/$J$59</f>
        <v>0.64856880771586578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55326</v>
      </c>
      <c r="K61" s="377"/>
      <c r="L61" s="321"/>
      <c r="M61" s="321"/>
    </row>
    <row r="62" spans="1:17" ht="30" customHeight="1" x14ac:dyDescent="0.2">
      <c r="B62" s="202"/>
      <c r="C62" s="547" t="s">
        <v>592</v>
      </c>
      <c r="D62" s="540"/>
      <c r="E62" s="540"/>
      <c r="F62" s="540" t="e">
        <f>G62/G59</f>
        <v>#DIV/0!</v>
      </c>
      <c r="G62" s="540"/>
      <c r="H62" s="540"/>
      <c r="I62" s="392">
        <f>J62/$J$59</f>
        <v>1.8674223885539784E-2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1593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Mayo 2023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1696689.1</v>
      </c>
      <c r="H65" s="167">
        <v>0.99</v>
      </c>
      <c r="I65" s="205" t="s">
        <v>10</v>
      </c>
      <c r="J65" s="340">
        <f>(G65*H65)</f>
        <v>1679722.209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1696689.1</v>
      </c>
      <c r="H67" s="167">
        <v>0.01</v>
      </c>
      <c r="I67" s="205" t="s">
        <v>10</v>
      </c>
      <c r="J67" s="340">
        <f>(G67*H67)</f>
        <v>16966.891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87246.75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1696689.1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P67" xr:uid="{87E8C8E1-5353-4D45-AA2D-0AE829763C8E}">
    <filterColumn colId="6">
      <filters blank="1">
        <filter val="0,01"/>
        <filter val="0,99"/>
        <filter val="120"/>
        <filter val="1540"/>
        <filter val="1925"/>
        <filter val="200"/>
        <filter val="21.385,00"/>
        <filter val="2340"/>
        <filter val="2830"/>
        <filter val="360"/>
        <filter val="390"/>
        <filter val="400"/>
        <filter val="540"/>
        <filter val="60"/>
        <filter val="600"/>
        <filter val="640"/>
        <filter val="720"/>
        <filter val="7640"/>
        <filter val="960"/>
      </filters>
    </filterColumn>
  </autoFilter>
  <mergeCells count="20"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  <mergeCell ref="E78:J78"/>
    <mergeCell ref="F79:J79"/>
    <mergeCell ref="C66:F66"/>
    <mergeCell ref="C67:F67"/>
    <mergeCell ref="B69:F69"/>
    <mergeCell ref="H69:J69"/>
    <mergeCell ref="B70:F70"/>
    <mergeCell ref="H70:J7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86DE7-8E7F-4243-948B-D96CC3BE2A1A}">
  <sheetPr>
    <pageSetUpPr fitToPage="1"/>
  </sheetPr>
  <dimension ref="A1:P120"/>
  <sheetViews>
    <sheetView topLeftCell="J1" zoomScaleNormal="100" workbookViewId="0">
      <selection activeCell="E8" sqref="E8:E28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80081797</v>
      </c>
      <c r="C4" s="207" t="s">
        <v>580</v>
      </c>
      <c r="D4" s="204" t="s">
        <v>29</v>
      </c>
      <c r="E4" s="401">
        <v>280</v>
      </c>
      <c r="F4" s="204" t="s">
        <v>581</v>
      </c>
      <c r="G4" s="204" t="s">
        <v>384</v>
      </c>
      <c r="I4" s="200"/>
    </row>
    <row r="5" spans="2:16" x14ac:dyDescent="0.2">
      <c r="B5" s="205">
        <v>80081797</v>
      </c>
      <c r="C5" s="207" t="s">
        <v>580</v>
      </c>
      <c r="D5" s="204" t="s">
        <v>31</v>
      </c>
      <c r="E5" s="401">
        <v>460</v>
      </c>
      <c r="F5" s="204" t="s">
        <v>581</v>
      </c>
      <c r="G5" s="204" t="s">
        <v>384</v>
      </c>
      <c r="I5" s="200"/>
    </row>
    <row r="6" spans="2:16" x14ac:dyDescent="0.2">
      <c r="B6" s="205">
        <v>80081797</v>
      </c>
      <c r="C6" s="207" t="s">
        <v>580</v>
      </c>
      <c r="D6" s="204" t="s">
        <v>32</v>
      </c>
      <c r="E6" s="401">
        <v>295</v>
      </c>
      <c r="F6" s="204" t="s">
        <v>581</v>
      </c>
      <c r="G6" s="204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80081797</v>
      </c>
      <c r="C7" s="207" t="s">
        <v>580</v>
      </c>
      <c r="D7" s="204" t="s">
        <v>33</v>
      </c>
      <c r="E7" s="401">
        <v>50</v>
      </c>
      <c r="F7" s="204" t="s">
        <v>581</v>
      </c>
      <c r="G7" s="204" t="s">
        <v>384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80081797</v>
      </c>
      <c r="C8" s="207" t="s">
        <v>580</v>
      </c>
      <c r="D8" s="204" t="s">
        <v>35</v>
      </c>
      <c r="E8" s="401">
        <v>1615</v>
      </c>
      <c r="F8" s="204" t="s">
        <v>581</v>
      </c>
      <c r="G8" s="204" t="s">
        <v>383</v>
      </c>
      <c r="I8" s="76" t="s">
        <v>29</v>
      </c>
      <c r="J8" s="76"/>
      <c r="K8" s="76"/>
      <c r="L8" s="76">
        <v>640</v>
      </c>
      <c r="M8" s="76">
        <v>640</v>
      </c>
      <c r="N8"/>
      <c r="O8"/>
      <c r="P8" s="200"/>
    </row>
    <row r="9" spans="2:16" x14ac:dyDescent="0.2">
      <c r="B9" s="205">
        <v>80081797</v>
      </c>
      <c r="C9" s="207" t="s">
        <v>580</v>
      </c>
      <c r="D9" s="204" t="s">
        <v>149</v>
      </c>
      <c r="E9" s="401">
        <v>720</v>
      </c>
      <c r="F9" s="204" t="s">
        <v>581</v>
      </c>
      <c r="G9" s="204" t="s">
        <v>383</v>
      </c>
      <c r="I9" s="76" t="s">
        <v>31</v>
      </c>
      <c r="J9" s="76"/>
      <c r="K9" s="76"/>
      <c r="L9" s="76">
        <v>960</v>
      </c>
      <c r="M9" s="76">
        <v>960</v>
      </c>
      <c r="N9"/>
      <c r="O9"/>
      <c r="P9" s="200"/>
    </row>
    <row r="10" spans="2:16" x14ac:dyDescent="0.2">
      <c r="B10" s="205">
        <v>80081797</v>
      </c>
      <c r="C10" s="207" t="s">
        <v>580</v>
      </c>
      <c r="D10" s="204" t="s">
        <v>214</v>
      </c>
      <c r="E10" s="401">
        <v>450</v>
      </c>
      <c r="F10" s="204" t="s">
        <v>581</v>
      </c>
      <c r="G10" s="204" t="s">
        <v>383</v>
      </c>
      <c r="I10" s="76" t="s">
        <v>32</v>
      </c>
      <c r="J10" s="76"/>
      <c r="K10" s="76"/>
      <c r="L10" s="76">
        <v>1540</v>
      </c>
      <c r="M10" s="76">
        <v>1540</v>
      </c>
      <c r="N10"/>
      <c r="O10"/>
      <c r="P10" s="200"/>
    </row>
    <row r="11" spans="2:16" x14ac:dyDescent="0.2">
      <c r="B11" s="205">
        <v>80081797</v>
      </c>
      <c r="C11" s="207" t="s">
        <v>580</v>
      </c>
      <c r="D11" s="204" t="s">
        <v>166</v>
      </c>
      <c r="E11" s="401">
        <v>180</v>
      </c>
      <c r="F11" s="204" t="s">
        <v>581</v>
      </c>
      <c r="G11" s="204" t="s">
        <v>383</v>
      </c>
      <c r="I11" s="76" t="s">
        <v>33</v>
      </c>
      <c r="J11" s="76">
        <v>900</v>
      </c>
      <c r="K11" s="76"/>
      <c r="L11" s="76">
        <v>1930</v>
      </c>
      <c r="M11" s="76">
        <v>2830</v>
      </c>
      <c r="N11"/>
      <c r="O11"/>
      <c r="P11" s="200"/>
    </row>
    <row r="12" spans="2:16" x14ac:dyDescent="0.2">
      <c r="B12" s="205">
        <v>80081797</v>
      </c>
      <c r="C12" s="207" t="s">
        <v>580</v>
      </c>
      <c r="D12" s="204" t="s">
        <v>37</v>
      </c>
      <c r="E12" s="401">
        <v>630</v>
      </c>
      <c r="F12" s="204" t="s">
        <v>581</v>
      </c>
      <c r="G12" s="204" t="s">
        <v>384</v>
      </c>
      <c r="I12" s="76" t="s">
        <v>35</v>
      </c>
      <c r="J12" s="76">
        <v>2340</v>
      </c>
      <c r="K12" s="76"/>
      <c r="L12" s="76"/>
      <c r="M12" s="76">
        <v>2340</v>
      </c>
      <c r="N12"/>
      <c r="O12"/>
      <c r="P12" s="200"/>
    </row>
    <row r="13" spans="2:16" x14ac:dyDescent="0.2">
      <c r="B13" s="205">
        <v>80081797</v>
      </c>
      <c r="C13" s="207" t="s">
        <v>580</v>
      </c>
      <c r="D13" s="204" t="s">
        <v>389</v>
      </c>
      <c r="E13" s="401">
        <v>4365</v>
      </c>
      <c r="F13" s="204" t="s">
        <v>581</v>
      </c>
      <c r="G13" s="204" t="s">
        <v>383</v>
      </c>
      <c r="I13" s="76" t="s">
        <v>149</v>
      </c>
      <c r="J13" s="76">
        <v>720</v>
      </c>
      <c r="K13" s="76"/>
      <c r="L13" s="76"/>
      <c r="M13" s="76">
        <v>720</v>
      </c>
      <c r="N13"/>
      <c r="O13"/>
      <c r="P13" s="200"/>
    </row>
    <row r="14" spans="2:16" x14ac:dyDescent="0.2">
      <c r="B14" s="205">
        <v>80081797</v>
      </c>
      <c r="C14" s="207" t="s">
        <v>580</v>
      </c>
      <c r="D14" s="204" t="s">
        <v>389</v>
      </c>
      <c r="E14" s="401">
        <v>500</v>
      </c>
      <c r="F14" s="204" t="s">
        <v>581</v>
      </c>
      <c r="G14" s="204" t="s">
        <v>527</v>
      </c>
      <c r="I14" s="76" t="s">
        <v>214</v>
      </c>
      <c r="J14" s="76">
        <v>600</v>
      </c>
      <c r="K14" s="76"/>
      <c r="L14" s="76"/>
      <c r="M14" s="76">
        <v>600</v>
      </c>
      <c r="N14"/>
      <c r="O14"/>
      <c r="P14" s="200"/>
    </row>
    <row r="15" spans="2:16" x14ac:dyDescent="0.2">
      <c r="B15" s="205">
        <v>80081797</v>
      </c>
      <c r="C15" s="207" t="s">
        <v>580</v>
      </c>
      <c r="D15" s="204" t="s">
        <v>42</v>
      </c>
      <c r="E15" s="401">
        <v>420</v>
      </c>
      <c r="F15" s="204" t="s">
        <v>581</v>
      </c>
      <c r="G15" s="204" t="s">
        <v>384</v>
      </c>
      <c r="I15" s="76" t="s">
        <v>166</v>
      </c>
      <c r="J15" s="76">
        <v>360</v>
      </c>
      <c r="K15" s="76"/>
      <c r="L15" s="76"/>
      <c r="M15" s="76">
        <v>360</v>
      </c>
      <c r="N15"/>
      <c r="O15"/>
      <c r="P15" s="200"/>
    </row>
    <row r="16" spans="2:16" x14ac:dyDescent="0.2">
      <c r="B16" s="205">
        <v>80081797</v>
      </c>
      <c r="C16" s="207" t="s">
        <v>580</v>
      </c>
      <c r="D16" s="204" t="s">
        <v>382</v>
      </c>
      <c r="E16" s="401">
        <v>30</v>
      </c>
      <c r="F16" s="204" t="s">
        <v>581</v>
      </c>
      <c r="G16" s="204" t="s">
        <v>384</v>
      </c>
      <c r="I16" s="76" t="s">
        <v>37</v>
      </c>
      <c r="J16" s="76"/>
      <c r="K16" s="76"/>
      <c r="L16" s="76">
        <v>1925</v>
      </c>
      <c r="M16" s="76">
        <v>1925</v>
      </c>
      <c r="N16"/>
      <c r="O16"/>
      <c r="P16" s="200"/>
    </row>
    <row r="17" spans="1:15" x14ac:dyDescent="0.2">
      <c r="B17" s="205">
        <v>80081798</v>
      </c>
      <c r="C17" s="207" t="s">
        <v>580</v>
      </c>
      <c r="D17" s="204" t="s">
        <v>33</v>
      </c>
      <c r="E17" s="401">
        <v>900</v>
      </c>
      <c r="F17" s="204" t="s">
        <v>582</v>
      </c>
      <c r="G17" s="204" t="s">
        <v>383</v>
      </c>
      <c r="I17" s="76" t="s">
        <v>38</v>
      </c>
      <c r="J17" s="76"/>
      <c r="K17" s="76"/>
      <c r="L17" s="76">
        <v>120</v>
      </c>
      <c r="M17" s="76">
        <v>120</v>
      </c>
      <c r="N17"/>
      <c r="O17"/>
    </row>
    <row r="18" spans="1:15" x14ac:dyDescent="0.2">
      <c r="B18" s="205">
        <v>80081798</v>
      </c>
      <c r="C18" s="207" t="s">
        <v>580</v>
      </c>
      <c r="D18" s="204" t="s">
        <v>33</v>
      </c>
      <c r="E18" s="401">
        <v>1880</v>
      </c>
      <c r="F18" s="204" t="s">
        <v>582</v>
      </c>
      <c r="G18" s="204" t="s">
        <v>384</v>
      </c>
      <c r="I18" s="76" t="s">
        <v>39</v>
      </c>
      <c r="J18" s="76"/>
      <c r="K18" s="76"/>
      <c r="L18" s="76">
        <v>390</v>
      </c>
      <c r="M18" s="76">
        <v>390</v>
      </c>
      <c r="N18"/>
      <c r="O18"/>
    </row>
    <row r="19" spans="1:15" x14ac:dyDescent="0.2">
      <c r="B19" s="205">
        <v>80081798</v>
      </c>
      <c r="C19" s="207" t="s">
        <v>580</v>
      </c>
      <c r="D19" s="204" t="s">
        <v>214</v>
      </c>
      <c r="E19" s="401">
        <v>150</v>
      </c>
      <c r="F19" s="204" t="s">
        <v>582</v>
      </c>
      <c r="G19" s="204" t="s">
        <v>383</v>
      </c>
      <c r="I19" s="76" t="s">
        <v>389</v>
      </c>
      <c r="J19" s="76">
        <v>7100</v>
      </c>
      <c r="K19" s="76">
        <v>540</v>
      </c>
      <c r="L19" s="76"/>
      <c r="M19" s="76">
        <v>7640</v>
      </c>
      <c r="N19"/>
      <c r="O19"/>
    </row>
    <row r="20" spans="1:15" x14ac:dyDescent="0.2">
      <c r="B20" s="205">
        <v>80081798</v>
      </c>
      <c r="C20" s="207" t="s">
        <v>580</v>
      </c>
      <c r="D20" s="204" t="s">
        <v>37</v>
      </c>
      <c r="E20" s="401">
        <v>125</v>
      </c>
      <c r="F20" s="204" t="s">
        <v>582</v>
      </c>
      <c r="G20" s="204" t="s">
        <v>384</v>
      </c>
      <c r="I20" s="76" t="s">
        <v>42</v>
      </c>
      <c r="J20" s="76"/>
      <c r="K20" s="76"/>
      <c r="L20" s="76">
        <v>540</v>
      </c>
      <c r="M20" s="76">
        <v>540</v>
      </c>
      <c r="N20"/>
      <c r="O20"/>
    </row>
    <row r="21" spans="1:15" x14ac:dyDescent="0.2">
      <c r="B21" s="205">
        <v>80081798</v>
      </c>
      <c r="C21" s="207" t="s">
        <v>580</v>
      </c>
      <c r="D21" s="204" t="s">
        <v>38</v>
      </c>
      <c r="E21" s="401">
        <v>120</v>
      </c>
      <c r="F21" s="204" t="s">
        <v>582</v>
      </c>
      <c r="G21" s="204" t="s">
        <v>384</v>
      </c>
      <c r="I21" s="76" t="s">
        <v>210</v>
      </c>
      <c r="J21" s="76">
        <v>400</v>
      </c>
      <c r="K21" s="76"/>
      <c r="L21" s="76"/>
      <c r="M21" s="76">
        <v>400</v>
      </c>
      <c r="N21"/>
      <c r="O21"/>
    </row>
    <row r="22" spans="1:15" x14ac:dyDescent="0.2">
      <c r="B22" s="205">
        <v>80081798</v>
      </c>
      <c r="C22" s="207" t="s">
        <v>580</v>
      </c>
      <c r="D22" s="204" t="s">
        <v>389</v>
      </c>
      <c r="E22" s="401">
        <v>820</v>
      </c>
      <c r="F22" s="204" t="s">
        <v>582</v>
      </c>
      <c r="G22" s="204" t="s">
        <v>383</v>
      </c>
      <c r="I22" s="76" t="s">
        <v>382</v>
      </c>
      <c r="J22" s="76"/>
      <c r="K22" s="76"/>
      <c r="L22" s="76">
        <v>60</v>
      </c>
      <c r="M22" s="76">
        <v>60</v>
      </c>
      <c r="N22"/>
      <c r="O22"/>
    </row>
    <row r="23" spans="1:15" x14ac:dyDescent="0.2">
      <c r="B23" s="205">
        <v>80081798</v>
      </c>
      <c r="C23" s="207" t="s">
        <v>580</v>
      </c>
      <c r="D23" s="204" t="s">
        <v>389</v>
      </c>
      <c r="E23" s="401">
        <v>400</v>
      </c>
      <c r="F23" s="426" t="s">
        <v>588</v>
      </c>
      <c r="G23" s="204" t="s">
        <v>383</v>
      </c>
      <c r="H23" s="58"/>
      <c r="I23" s="76" t="s">
        <v>71</v>
      </c>
      <c r="J23" s="76">
        <v>200</v>
      </c>
      <c r="K23" s="76"/>
      <c r="L23" s="76"/>
      <c r="M23" s="76">
        <v>200</v>
      </c>
      <c r="N23"/>
      <c r="O23"/>
    </row>
    <row r="24" spans="1:15" x14ac:dyDescent="0.2">
      <c r="B24" s="205">
        <v>80081798</v>
      </c>
      <c r="C24" s="207" t="s">
        <v>580</v>
      </c>
      <c r="D24" s="204" t="s">
        <v>42</v>
      </c>
      <c r="E24" s="341">
        <v>120</v>
      </c>
      <c r="F24" s="204" t="s">
        <v>582</v>
      </c>
      <c r="G24" s="204" t="s">
        <v>384</v>
      </c>
      <c r="H24" s="58"/>
      <c r="I24" s="76" t="s">
        <v>484</v>
      </c>
      <c r="J24" s="76"/>
      <c r="K24" s="76"/>
      <c r="L24" s="76">
        <v>120</v>
      </c>
      <c r="M24" s="76">
        <v>120</v>
      </c>
      <c r="N24"/>
      <c r="O24"/>
    </row>
    <row r="25" spans="1:15" x14ac:dyDescent="0.2">
      <c r="B25" s="205">
        <v>80081799</v>
      </c>
      <c r="C25" s="207" t="s">
        <v>580</v>
      </c>
      <c r="D25" s="204" t="s">
        <v>29</v>
      </c>
      <c r="E25" s="341">
        <v>300</v>
      </c>
      <c r="F25" s="204" t="s">
        <v>583</v>
      </c>
      <c r="G25" s="204" t="s">
        <v>384</v>
      </c>
      <c r="H25" s="58"/>
      <c r="I25" s="76" t="s">
        <v>24</v>
      </c>
      <c r="J25" s="76">
        <v>12620</v>
      </c>
      <c r="K25" s="76">
        <v>540</v>
      </c>
      <c r="L25" s="76">
        <v>8225</v>
      </c>
      <c r="M25" s="76">
        <v>21385</v>
      </c>
      <c r="N25"/>
    </row>
    <row r="26" spans="1:15" x14ac:dyDescent="0.2">
      <c r="B26" s="205">
        <v>80081799</v>
      </c>
      <c r="C26" s="207" t="s">
        <v>580</v>
      </c>
      <c r="D26" s="204" t="s">
        <v>31</v>
      </c>
      <c r="E26" s="341">
        <v>500</v>
      </c>
      <c r="F26" s="204" t="s">
        <v>583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80081799</v>
      </c>
      <c r="C27" s="207" t="s">
        <v>580</v>
      </c>
      <c r="D27" s="204" t="s">
        <v>32</v>
      </c>
      <c r="E27" s="358">
        <v>1245</v>
      </c>
      <c r="F27" s="204" t="s">
        <v>583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80081799</v>
      </c>
      <c r="C28" s="207" t="s">
        <v>580</v>
      </c>
      <c r="D28" s="204" t="s">
        <v>35</v>
      </c>
      <c r="E28" s="401">
        <v>725</v>
      </c>
      <c r="F28" s="204" t="s">
        <v>583</v>
      </c>
      <c r="G28" s="204" t="s">
        <v>383</v>
      </c>
      <c r="H28" s="58"/>
      <c r="I28"/>
      <c r="J28"/>
    </row>
    <row r="29" spans="1:15" x14ac:dyDescent="0.2">
      <c r="B29" s="205">
        <v>80081799</v>
      </c>
      <c r="C29" s="207" t="s">
        <v>580</v>
      </c>
      <c r="D29" s="204" t="s">
        <v>166</v>
      </c>
      <c r="E29" s="401">
        <v>180</v>
      </c>
      <c r="F29" s="204" t="s">
        <v>583</v>
      </c>
      <c r="G29" s="204" t="s">
        <v>383</v>
      </c>
      <c r="H29" s="58"/>
      <c r="I29"/>
      <c r="J29"/>
    </row>
    <row r="30" spans="1:15" x14ac:dyDescent="0.2">
      <c r="B30" s="205">
        <v>80081799</v>
      </c>
      <c r="C30" s="207" t="s">
        <v>580</v>
      </c>
      <c r="D30" s="204" t="s">
        <v>389</v>
      </c>
      <c r="E30" s="401">
        <v>460</v>
      </c>
      <c r="F30" s="204" t="s">
        <v>583</v>
      </c>
      <c r="G30" s="204" t="s">
        <v>383</v>
      </c>
      <c r="H30" s="58"/>
      <c r="I30"/>
      <c r="J30"/>
    </row>
    <row r="31" spans="1:15" x14ac:dyDescent="0.2">
      <c r="B31" s="205">
        <v>80081799</v>
      </c>
      <c r="C31" s="207" t="s">
        <v>580</v>
      </c>
      <c r="D31" s="204" t="s">
        <v>389</v>
      </c>
      <c r="E31" s="401">
        <v>40</v>
      </c>
      <c r="F31" s="204" t="s">
        <v>583</v>
      </c>
      <c r="G31" s="204" t="s">
        <v>527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80081799</v>
      </c>
      <c r="C32" s="207" t="s">
        <v>580</v>
      </c>
      <c r="D32" s="204" t="s">
        <v>389</v>
      </c>
      <c r="E32" s="401">
        <v>280</v>
      </c>
      <c r="F32" s="426" t="s">
        <v>589</v>
      </c>
      <c r="G32" s="204" t="s">
        <v>383</v>
      </c>
      <c r="H32" s="202"/>
      <c r="I32"/>
      <c r="J32"/>
      <c r="K32" s="348"/>
    </row>
    <row r="33" spans="1:14" x14ac:dyDescent="0.2">
      <c r="B33" s="205">
        <v>80081799</v>
      </c>
      <c r="C33" s="207" t="s">
        <v>580</v>
      </c>
      <c r="D33" s="205" t="s">
        <v>382</v>
      </c>
      <c r="E33" s="205">
        <v>30</v>
      </c>
      <c r="F33" s="204" t="s">
        <v>583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80081800</v>
      </c>
      <c r="C34" s="207" t="s">
        <v>580</v>
      </c>
      <c r="D34" s="205" t="s">
        <v>29</v>
      </c>
      <c r="E34" s="205">
        <v>60</v>
      </c>
      <c r="F34" s="204" t="s">
        <v>584</v>
      </c>
      <c r="G34" s="204" t="s">
        <v>384</v>
      </c>
      <c r="I34"/>
      <c r="J34"/>
    </row>
    <row r="35" spans="1:14" s="200" customFormat="1" x14ac:dyDescent="0.2">
      <c r="A35" s="199"/>
      <c r="B35" s="205">
        <v>80081800</v>
      </c>
      <c r="C35" s="207" t="s">
        <v>580</v>
      </c>
      <c r="D35" s="204" t="s">
        <v>37</v>
      </c>
      <c r="E35" s="425">
        <v>1170</v>
      </c>
      <c r="F35" s="204" t="s">
        <v>584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>
        <v>80081800</v>
      </c>
      <c r="C36" s="207" t="s">
        <v>580</v>
      </c>
      <c r="D36" s="204" t="s">
        <v>39</v>
      </c>
      <c r="E36" s="205">
        <v>390</v>
      </c>
      <c r="F36" s="204" t="s">
        <v>584</v>
      </c>
      <c r="G36" s="204" t="s">
        <v>384</v>
      </c>
      <c r="I36"/>
      <c r="J36"/>
      <c r="K36" s="348"/>
      <c r="N36" s="348"/>
    </row>
    <row r="37" spans="1:14" s="200" customFormat="1" x14ac:dyDescent="0.2">
      <c r="A37" s="199"/>
      <c r="B37" s="205">
        <v>80081800</v>
      </c>
      <c r="C37" s="207" t="s">
        <v>580</v>
      </c>
      <c r="D37" s="204" t="s">
        <v>389</v>
      </c>
      <c r="E37" s="205">
        <v>525</v>
      </c>
      <c r="F37" s="204" t="s">
        <v>584</v>
      </c>
      <c r="G37" s="204" t="s">
        <v>383</v>
      </c>
      <c r="I37"/>
      <c r="J37"/>
      <c r="N37" s="348"/>
    </row>
    <row r="38" spans="1:14" s="200" customFormat="1" x14ac:dyDescent="0.2">
      <c r="A38" s="199"/>
      <c r="B38" s="205">
        <v>80081800</v>
      </c>
      <c r="C38" s="207" t="s">
        <v>580</v>
      </c>
      <c r="D38" s="204" t="s">
        <v>389</v>
      </c>
      <c r="E38" s="401">
        <v>250</v>
      </c>
      <c r="F38" s="426" t="s">
        <v>590</v>
      </c>
      <c r="G38" s="204" t="s">
        <v>383</v>
      </c>
      <c r="I38"/>
      <c r="J38"/>
    </row>
    <row r="39" spans="1:14" s="200" customFormat="1" x14ac:dyDescent="0.2">
      <c r="A39" s="199"/>
      <c r="B39" s="205">
        <v>80081800</v>
      </c>
      <c r="C39" s="207" t="s">
        <v>580</v>
      </c>
      <c r="D39" s="204" t="s">
        <v>210</v>
      </c>
      <c r="E39" s="401">
        <v>400</v>
      </c>
      <c r="F39" s="204" t="s">
        <v>584</v>
      </c>
      <c r="G39" s="204" t="s">
        <v>383</v>
      </c>
      <c r="I39"/>
      <c r="J39"/>
    </row>
    <row r="40" spans="1:14" s="200" customFormat="1" x14ac:dyDescent="0.2">
      <c r="A40" s="199"/>
      <c r="B40" s="205">
        <v>80081800</v>
      </c>
      <c r="C40" s="207" t="s">
        <v>580</v>
      </c>
      <c r="D40" s="204" t="s">
        <v>71</v>
      </c>
      <c r="E40" s="205">
        <v>200</v>
      </c>
      <c r="F40" s="204" t="s">
        <v>584</v>
      </c>
      <c r="G40" s="204" t="s">
        <v>383</v>
      </c>
      <c r="I40"/>
      <c r="J40"/>
    </row>
    <row r="41" spans="1:14" s="200" customFormat="1" x14ac:dyDescent="0.2">
      <c r="A41" s="199"/>
      <c r="B41" s="205" t="s">
        <v>585</v>
      </c>
      <c r="C41" s="207" t="s">
        <v>586</v>
      </c>
      <c r="D41" s="205" t="s">
        <v>484</v>
      </c>
      <c r="E41" s="205">
        <v>120</v>
      </c>
      <c r="F41" s="204" t="s">
        <v>587</v>
      </c>
      <c r="G41" s="204" t="s">
        <v>384</v>
      </c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dataValidations count="6">
    <dataValidation type="list" allowBlank="1" showInputMessage="1" showErrorMessage="1" sqref="D4:D42" xr:uid="{ADF5836A-9B52-4EA6-80C5-CAA2B8AC6A8C}">
      <formula1>$B$49:$B$97</formula1>
    </dataValidation>
    <dataValidation type="list" allowBlank="1" showInputMessage="1" showErrorMessage="1" sqref="G42:G45" xr:uid="{F689E4FB-8405-41C7-8009-68C1E8BE2C9E}">
      <formula1>$C$49:$C$52</formula1>
    </dataValidation>
    <dataValidation type="list" allowBlank="1" showInputMessage="1" showErrorMessage="1" sqref="D50" xr:uid="{1547496E-8D67-462F-AC6F-ECA1695FA113}">
      <formula1>$B$49:$B$69</formula1>
    </dataValidation>
    <dataValidation type="list" allowBlank="1" showInputMessage="1" showErrorMessage="1" sqref="D46:D49" xr:uid="{7AD5A7DD-760F-492A-9CC8-2332733ECE1A}">
      <formula1>$B$49:$B$76</formula1>
    </dataValidation>
    <dataValidation type="list" allowBlank="1" showInputMessage="1" showErrorMessage="1" sqref="D43:D45" xr:uid="{E22709E6-5347-46B1-ABD9-861ADABD42F8}">
      <formula1>$B$47:$B$74</formula1>
    </dataValidation>
    <dataValidation type="list" allowBlank="1" showInputMessage="1" showErrorMessage="1" sqref="G4:G41" xr:uid="{C0C47CDB-7293-497A-A577-A14CBE94B8DA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C415-B40A-4A89-9032-21EACB14C152}">
  <sheetPr filterMode="1">
    <tabColor rgb="FFFFC000"/>
    <pageSetUpPr fitToPage="1"/>
  </sheetPr>
  <dimension ref="A1:Q153"/>
  <sheetViews>
    <sheetView showGridLines="0" topLeftCell="D57" zoomScale="85" zoomScaleNormal="85" workbookViewId="0">
      <selection activeCell="G64" sqref="G64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593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Junio 2023'!$I$8:$L$24,4,FALSE),0)</f>
        <v>900</v>
      </c>
      <c r="F8" s="205">
        <f>IFERROR(VLOOKUP($A8,'Control-UTE Junio 2023'!$I$8:$L$24,2,FALSE),0)</f>
        <v>1780</v>
      </c>
      <c r="G8" s="205">
        <f>IFERROR(VLOOKUP($A8,'Control-UTE Junio 2023'!$I$8:$L$24,3,FALSE),0)</f>
        <v>0</v>
      </c>
      <c r="H8" s="205">
        <f>E8+F8+G8</f>
        <v>2680</v>
      </c>
      <c r="I8" s="205" t="s">
        <v>12</v>
      </c>
      <c r="J8" s="346">
        <f>ROUND(D8*H8,2)</f>
        <v>8093.6</v>
      </c>
      <c r="K8" s="346" t="e">
        <f t="shared" ref="K8:N8" si="1">ROUND(E8*I8,2)</f>
        <v>#VALUE!</v>
      </c>
      <c r="L8" s="346">
        <f t="shared" si="1"/>
        <v>14406608</v>
      </c>
      <c r="M8" s="346" t="e">
        <f t="shared" si="1"/>
        <v>#VALUE!</v>
      </c>
      <c r="N8" s="346">
        <f t="shared" si="1"/>
        <v>38609709440</v>
      </c>
      <c r="O8" s="71" t="s">
        <v>228</v>
      </c>
      <c r="P8" s="237">
        <f>H8</f>
        <v>2680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Junio 2023'!$I$8:$L$24,4,FALSE),0)</f>
        <v>1580</v>
      </c>
      <c r="F9" s="205">
        <f>IFERROR(VLOOKUP($A9,'Control-UTE Junio 2023'!$I$8:$L$24,2,FALSE),0)</f>
        <v>0</v>
      </c>
      <c r="G9" s="205">
        <f>IFERROR(VLOOKUP($A9,'Control-UTE Junio 2023'!$I$8:$L$24,3,FALSE),0)</f>
        <v>0</v>
      </c>
      <c r="H9" s="205">
        <f t="shared" ref="H9:H56" si="2">E9+F9+G9</f>
        <v>1580</v>
      </c>
      <c r="I9" s="205" t="s">
        <v>12</v>
      </c>
      <c r="J9" s="346">
        <f t="shared" ref="J9:J55" si="3">D9*H9</f>
        <v>6383.2</v>
      </c>
      <c r="K9" s="333"/>
      <c r="O9" s="71" t="s">
        <v>486</v>
      </c>
      <c r="P9" s="237">
        <f t="shared" ref="P9:P55" si="4">H9</f>
        <v>1580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Junio 2023'!$I$8:$L$24,4,FALSE),0)</f>
        <v>120</v>
      </c>
      <c r="F10" s="205">
        <f>IFERROR(VLOOKUP($A10,'Control-UTE Junio 2023'!$I$8:$L$24,2,FALSE),0)</f>
        <v>0</v>
      </c>
      <c r="G10" s="205">
        <f>IFERROR(VLOOKUP($A10,'Control-UTE Junio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Junio 2023'!$I$8:$L$24,4,FALSE),0)</f>
        <v>1755</v>
      </c>
      <c r="F11" s="205">
        <f>IFERROR(VLOOKUP($A11,'Control-UTE Junio 2023'!$I$8:$L$24,2,FALSE),0)</f>
        <v>0</v>
      </c>
      <c r="G11" s="205">
        <f>IFERROR(VLOOKUP($A11,'Control-UTE Junio 2023'!$I$8:$L$24,3,FALSE),0)</f>
        <v>0</v>
      </c>
      <c r="H11" s="205">
        <f t="shared" si="2"/>
        <v>1755</v>
      </c>
      <c r="I11" s="205" t="s">
        <v>12</v>
      </c>
      <c r="J11" s="346">
        <f t="shared" si="3"/>
        <v>4791.1499999999996</v>
      </c>
      <c r="K11" s="377"/>
      <c r="N11" s="199"/>
      <c r="O11" s="71" t="s">
        <v>230</v>
      </c>
      <c r="P11" s="237">
        <f t="shared" si="4"/>
        <v>1755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Junio 2023'!$I$8:$L$24,4,FALSE),0)</f>
        <v>390</v>
      </c>
      <c r="F12" s="205">
        <f>IFERROR(VLOOKUP($A12,'Control-UTE Junio 2023'!$I$8:$L$24,2,FALSE),0)</f>
        <v>0</v>
      </c>
      <c r="G12" s="205">
        <f>IFERROR(VLOOKUP($A12,'Control-UTE Junio 2023'!$I$8:$L$24,3,FALSE),0)</f>
        <v>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Junio 2023'!$I$8:$L$24,4,FALSE),0)</f>
        <v>0</v>
      </c>
      <c r="F13" s="205">
        <f>IFERROR(VLOOKUP($A13,'Control-UTE Junio 2023'!$I$8:$L$24,2,FALSE),0)</f>
        <v>0</v>
      </c>
      <c r="G13" s="205">
        <f>IFERROR(VLOOKUP($A13,'Control-UTE Junio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Junio 2023'!$I$8:$L$24,4,FALSE),0)</f>
        <v>0</v>
      </c>
      <c r="F14" s="205">
        <f>IFERROR(VLOOKUP($A14,'Control-UTE Junio 2023'!$I$8:$L$24,2,FALSE),0)</f>
        <v>0</v>
      </c>
      <c r="G14" s="205">
        <f>IFERROR(VLOOKUP($A14,'Control-UTE Junio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Junio 2023'!$I$8:$L$24,4,FALSE),0)</f>
        <v>600</v>
      </c>
      <c r="F15" s="205">
        <f>IFERROR(VLOOKUP($A15,'Control-UTE Junio 2023'!$I$8:$L$24,2,FALSE),0)</f>
        <v>0</v>
      </c>
      <c r="G15" s="205">
        <f>IFERROR(VLOOKUP($A15,'Control-UTE Junio 2023'!$I$8:$L$24,3,FALSE),0)</f>
        <v>0</v>
      </c>
      <c r="H15" s="205">
        <f t="shared" si="2"/>
        <v>600</v>
      </c>
      <c r="I15" s="347" t="s">
        <v>12</v>
      </c>
      <c r="J15" s="346">
        <f t="shared" si="3"/>
        <v>2106</v>
      </c>
      <c r="K15" s="377"/>
      <c r="N15" s="199"/>
      <c r="O15" s="71" t="s">
        <v>224</v>
      </c>
      <c r="P15" s="237">
        <f t="shared" si="4"/>
        <v>600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Junio 2023'!$I$8:$L$24,4,FALSE),0)</f>
        <v>640</v>
      </c>
      <c r="F16" s="205">
        <f>IFERROR(VLOOKUP($A16,'Control-UTE Junio 2023'!$I$8:$L$24,2,FALSE),0)</f>
        <v>350</v>
      </c>
      <c r="G16" s="205">
        <f>IFERROR(VLOOKUP($A16,'Control-UTE Junio 2023'!$I$8:$L$24,3,FALSE),0)</f>
        <v>0</v>
      </c>
      <c r="H16" s="205">
        <f t="shared" si="2"/>
        <v>990</v>
      </c>
      <c r="I16" s="347" t="s">
        <v>12</v>
      </c>
      <c r="J16" s="346">
        <f t="shared" si="3"/>
        <v>5524.2</v>
      </c>
      <c r="K16" s="377"/>
      <c r="O16" s="71" t="s">
        <v>488</v>
      </c>
      <c r="P16" s="237">
        <f t="shared" si="4"/>
        <v>990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Junio 2023'!$I$8:$L$24,4,FALSE),0)</f>
        <v>0</v>
      </c>
      <c r="F17" s="205">
        <f>IFERROR(VLOOKUP($A17,'Control-UTE Junio 2023'!$I$8:$L$24,2,FALSE),0)</f>
        <v>0</v>
      </c>
      <c r="G17" s="205">
        <f>IFERROR(VLOOKUP($A17,'Control-UTE Junio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Junio 2023'!$I$8:$L$24,4,FALSE),0)</f>
        <v>920</v>
      </c>
      <c r="F18" s="205">
        <f>IFERROR(VLOOKUP($A18,'Control-UTE Junio 2023'!$I$8:$L$24,2,FALSE),0)</f>
        <v>0</v>
      </c>
      <c r="G18" s="205">
        <f>IFERROR(VLOOKUP($A18,'Control-UTE Junio 2023'!$I$8:$L$24,3,FALSE),0)</f>
        <v>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Junio 2023'!$I$8:$L$24,4,FALSE),0)</f>
        <v>0</v>
      </c>
      <c r="F19" s="205">
        <f>IFERROR(VLOOKUP($A19,'Control-UTE Junio 2023'!$I$8:$L$24,2,FALSE),0)</f>
        <v>2385</v>
      </c>
      <c r="G19" s="205">
        <f>IFERROR(VLOOKUP($A19,'Control-UTE Junio 2023'!$I$8:$L$24,3,FALSE),0)</f>
        <v>0</v>
      </c>
      <c r="H19" s="205">
        <f t="shared" si="2"/>
        <v>2385</v>
      </c>
      <c r="I19" s="347" t="s">
        <v>12</v>
      </c>
      <c r="J19" s="346">
        <f t="shared" si="3"/>
        <v>18102.150000000001</v>
      </c>
      <c r="K19" s="333"/>
      <c r="N19" s="199"/>
      <c r="O19" s="71" t="s">
        <v>229</v>
      </c>
      <c r="P19" s="237">
        <f t="shared" si="4"/>
        <v>2385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Junio 2023'!$I$8:$L$24,4,FALSE),0)</f>
        <v>0</v>
      </c>
      <c r="F20" s="205">
        <f>IFERROR(VLOOKUP($A20,'Control-UTE Junio 2023'!$I$8:$L$24,2,FALSE),0)</f>
        <v>0</v>
      </c>
      <c r="G20" s="205">
        <f>IFERROR(VLOOKUP($A20,'Control-UTE Junio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Junio 2023'!$I$8:$L$24,4,FALSE),0)</f>
        <v>0</v>
      </c>
      <c r="F21" s="205">
        <f>IFERROR(VLOOKUP($A21,'Control-UTE Junio 2023'!$I$8:$L$24,2,FALSE),0)</f>
        <v>0</v>
      </c>
      <c r="G21" s="205">
        <f>IFERROR(VLOOKUP($A21,'Control-UTE Junio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Junio 2023'!$I$8:$L$24,4,FALSE),0)</f>
        <v>0</v>
      </c>
      <c r="F22" s="205">
        <f>IFERROR(VLOOKUP($A22,'Control-UTE Junio 2023'!$I$8:$L$24,2,FALSE),0)</f>
        <v>0</v>
      </c>
      <c r="G22" s="205">
        <f>IFERROR(VLOOKUP($A22,'Control-UTE Junio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Junio 2023'!$I$8:$L$24,4,FALSE),0)</f>
        <v>0</v>
      </c>
      <c r="F23" s="205">
        <f>IFERROR(VLOOKUP($A23,'Control-UTE Junio 2023'!$I$8:$L$24,2,FALSE),0)</f>
        <v>0</v>
      </c>
      <c r="G23" s="205">
        <f>IFERROR(VLOOKUP($A23,'Control-UTE Junio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Junio 2023'!$I$8:$L$24,4,FALSE),0)</f>
        <v>0</v>
      </c>
      <c r="F24" s="205">
        <f>IFERROR(VLOOKUP($A24,'Control-UTE Junio 2023'!$I$8:$L$24,2,FALSE),0)</f>
        <v>0</v>
      </c>
      <c r="G24" s="205">
        <f>IFERROR(VLOOKUP($A24,'Control-UTE Junio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Junio 2023'!$I$8:$L$24,4,FALSE),0)</f>
        <v>0</v>
      </c>
      <c r="F25" s="205">
        <f>IFERROR(VLOOKUP($A25,'Control-UTE Junio 2023'!$I$8:$L$24,2,FALSE),0)</f>
        <v>0</v>
      </c>
      <c r="G25" s="205">
        <f>IFERROR(VLOOKUP($A25,'Control-UTE Junio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Junio 2023'!$I$8:$L$24,4,FALSE),0)</f>
        <v>0</v>
      </c>
      <c r="F26" s="205">
        <f>IFERROR(VLOOKUP($A26,'Control-UTE Junio 2023'!$I$8:$L$24,2,FALSE),0)</f>
        <v>0</v>
      </c>
      <c r="G26" s="205">
        <f>IFERROR(VLOOKUP($A26,'Control-UTE Junio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Junio 2023'!$I$8:$L$24,4,FALSE),0)</f>
        <v>0</v>
      </c>
      <c r="F27" s="205">
        <f>IFERROR(VLOOKUP($A27,'Control-UTE Junio 2023'!$I$8:$L$24,2,FALSE),0)</f>
        <v>0</v>
      </c>
      <c r="G27" s="205">
        <f>IFERROR(VLOOKUP($A27,'Control-UTE Junio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Junio 2023'!$I$8:$L$24,4,FALSE),0)</f>
        <v>0</v>
      </c>
      <c r="F28" s="205">
        <f>IFERROR(VLOOKUP($A28,'Control-UTE Junio 2023'!$I$8:$L$24,2,FALSE),0)</f>
        <v>0</v>
      </c>
      <c r="G28" s="205">
        <f>IFERROR(VLOOKUP($A28,'Control-UTE Junio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Junio 2023'!$I$8:$L$24,4,FALSE),0)</f>
        <v>0</v>
      </c>
      <c r="F29" s="205">
        <f>IFERROR(VLOOKUP($A29,'Control-UTE Junio 2023'!$I$8:$L$24,2,FALSE),0)</f>
        <v>0</v>
      </c>
      <c r="G29" s="205">
        <f>IFERROR(VLOOKUP($A29,'Control-UTE Junio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Junio 2023'!$I$8:$L$24,4,FALSE),0)</f>
        <v>0</v>
      </c>
      <c r="F30" s="205">
        <f>IFERROR(VLOOKUP($A30,'Control-UTE Junio 2023'!$I$8:$L$24,2,FALSE),0)</f>
        <v>0</v>
      </c>
      <c r="G30" s="205">
        <f>IFERROR(VLOOKUP($A30,'Control-UTE Junio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Junio 2023'!$I$8:$L$24,4,FALSE),0)</f>
        <v>0</v>
      </c>
      <c r="F31" s="205">
        <f>IFERROR(VLOOKUP($A31,'Control-UTE Junio 2023'!$I$8:$L$24,2,FALSE),0)</f>
        <v>0</v>
      </c>
      <c r="G31" s="205">
        <f>IFERROR(VLOOKUP($A31,'Control-UTE Junio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Junio 2023'!$I$8:$L$24,4,FALSE),0)</f>
        <v>0</v>
      </c>
      <c r="F32" s="205">
        <f>IFERROR(VLOOKUP($A32,'Control-UTE Junio 2023'!$I$8:$L$24,2,FALSE),0)</f>
        <v>0</v>
      </c>
      <c r="G32" s="205">
        <f>IFERROR(VLOOKUP($A32,'Control-UTE Junio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Junio 2023'!$I$8:$L$24,4,FALSE),0)</f>
        <v>0</v>
      </c>
      <c r="F33" s="205">
        <f>IFERROR(VLOOKUP($A33,'Control-UTE Junio 2023'!$I$8:$L$24,2,FALSE),0)</f>
        <v>0</v>
      </c>
      <c r="G33" s="205">
        <f>IFERROR(VLOOKUP($A33,'Control-UTE Junio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Junio 2023'!$I$8:$L$24,4,FALSE),0)</f>
        <v>0</v>
      </c>
      <c r="F34" s="205">
        <f>IFERROR(VLOOKUP($A34,'Control-UTE Junio 2023'!$I$8:$L$24,2,FALSE),0)</f>
        <v>0</v>
      </c>
      <c r="G34" s="205">
        <f>IFERROR(VLOOKUP($A34,'Control-UTE Junio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Junio 2023'!$I$8:$L$24,4,FALSE),0)</f>
        <v>0</v>
      </c>
      <c r="F35" s="205">
        <f>IFERROR(VLOOKUP($A35,'Control-UTE Junio 2023'!$I$8:$L$24,2,FALSE),0)</f>
        <v>0</v>
      </c>
      <c r="G35" s="205">
        <f>IFERROR(VLOOKUP($A35,'Control-UTE Junio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Junio 2023'!$I$8:$L$24,4,FALSE),0)</f>
        <v>0</v>
      </c>
      <c r="F36" s="205">
        <f>IFERROR(VLOOKUP($A36,'Control-UTE Junio 2023'!$I$8:$L$24,2,FALSE),0)</f>
        <v>0</v>
      </c>
      <c r="G36" s="205">
        <f>IFERROR(VLOOKUP($A36,'Control-UTE Junio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Junio 2023'!$I$8:$L$24,4,FALSE),0)</f>
        <v>0</v>
      </c>
      <c r="F37" s="205">
        <f>IFERROR(VLOOKUP($A37,'Control-UTE Junio 2023'!$I$8:$L$24,2,FALSE),0)</f>
        <v>0</v>
      </c>
      <c r="G37" s="205">
        <f>IFERROR(VLOOKUP($A37,'Control-UTE Junio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Junio 2023'!$I$8:$L$24,4,FALSE),0)</f>
        <v>0</v>
      </c>
      <c r="F38" s="205">
        <f>IFERROR(VLOOKUP($A38,'Control-UTE Junio 2023'!$I$8:$L$24,2,FALSE),0)</f>
        <v>0</v>
      </c>
      <c r="G38" s="205">
        <f>IFERROR(VLOOKUP($A38,'Control-UTE Junio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Junio 2023'!$I$8:$L$24,4,FALSE),0)</f>
        <v>0</v>
      </c>
      <c r="F39" s="205">
        <f>IFERROR(VLOOKUP($A39,'Control-UTE Junio 2023'!$I$8:$L$24,2,FALSE),0)</f>
        <v>0</v>
      </c>
      <c r="G39" s="205">
        <f>IFERROR(VLOOKUP($A39,'Control-UTE Junio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Junio 2023'!$I$8:$L$24,4,FALSE),0)</f>
        <v>0</v>
      </c>
      <c r="F40" s="205">
        <f>IFERROR(VLOOKUP($A40,'Control-UTE Junio 2023'!$I$8:$L$24,2,FALSE),0)</f>
        <v>0</v>
      </c>
      <c r="G40" s="205">
        <f>IFERROR(VLOOKUP($A40,'Control-UTE Junio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Junio 2023'!$I$8:$L$24,4,FALSE),0)</f>
        <v>0</v>
      </c>
      <c r="F41" s="205">
        <f>IFERROR(VLOOKUP($A41,'Control-UTE Junio 2023'!$I$8:$L$24,2,FALSE),0)</f>
        <v>0</v>
      </c>
      <c r="G41" s="205">
        <f>IFERROR(VLOOKUP($A41,'Control-UTE Junio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Junio 2023'!$I$8:$L$24,4,FALSE),0)</f>
        <v>0</v>
      </c>
      <c r="F42" s="205">
        <f>IFERROR(VLOOKUP($A42,'Control-UTE Junio 2023'!$I$8:$L$24,2,FALSE),0)</f>
        <v>0</v>
      </c>
      <c r="G42" s="205">
        <f>IFERROR(VLOOKUP($A42,'Control-UTE Junio 2023'!$I$8:$L$24,3,FALSE),0)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Junio 2023'!$I$8:$L$24,4,FALSE),0)</f>
        <v>0</v>
      </c>
      <c r="F43" s="205">
        <f>IFERROR(VLOOKUP($A43,'Control-UTE Junio 2023'!$I$8:$L$24,2,FALSE),0)</f>
        <v>0</v>
      </c>
      <c r="G43" s="205">
        <f>IFERROR(VLOOKUP($A43,'Control-UTE Junio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Junio 2023'!$I$8:$L$24,4,FALSE),0)</f>
        <v>0</v>
      </c>
      <c r="F44" s="205">
        <f>IFERROR(VLOOKUP($A44,'Control-UTE Junio 2023'!$I$8:$L$24,2,FALSE),0)</f>
        <v>0</v>
      </c>
      <c r="G44" s="205">
        <f>IFERROR(VLOOKUP($A44,'Control-UTE Junio 2023'!$I$8:$L$24,3,FALSE),0)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Junio 2023'!$I$8:$L$24,4,FALSE),0)</f>
        <v>0</v>
      </c>
      <c r="F45" s="205">
        <f>IFERROR(VLOOKUP($A45,'Control-UTE Junio 2023'!$I$8:$L$24,2,FALSE),0)</f>
        <v>0</v>
      </c>
      <c r="G45" s="205">
        <f>IFERROR(VLOOKUP($A45,'Control-UTE Junio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Junio 2023'!$I$8:$L$24,4,FALSE),0)</f>
        <v>0</v>
      </c>
      <c r="F46" s="205">
        <f>IFERROR(VLOOKUP($A46,'Control-UTE Junio 2023'!$I$8:$L$24,2,FALSE),0)</f>
        <v>0</v>
      </c>
      <c r="G46" s="205">
        <f>IFERROR(VLOOKUP($A46,'Control-UTE Junio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Junio 2023'!$I$8:$L$24,4,FALSE),0)</f>
        <v>60</v>
      </c>
      <c r="F47" s="205">
        <f>IFERROR(VLOOKUP($A47,'Control-UTE Junio 2023'!$I$8:$L$24,2,FALSE),0)</f>
        <v>0</v>
      </c>
      <c r="G47" s="205">
        <f>IFERROR(VLOOKUP($A47,'Control-UTE Junio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Junio 2023'!$I$8:$L$24,4,FALSE),0)</f>
        <v>0</v>
      </c>
      <c r="F48" s="205">
        <f>IFERROR(VLOOKUP($A48,'Control-UTE Junio 2023'!$I$8:$L$24,2,FALSE),0)</f>
        <v>0</v>
      </c>
      <c r="G48" s="205">
        <f>IFERROR(VLOOKUP($A48,'Control-UTE Junio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Junio 2023'!$I$8:$L$24,4,FALSE),0)</f>
        <v>0</v>
      </c>
      <c r="F49" s="205">
        <f>IFERROR(VLOOKUP($A49,'Control-UTE Junio 2023'!$I$8:$L$24,2,FALSE),0)</f>
        <v>0</v>
      </c>
      <c r="G49" s="205">
        <f>IFERROR(VLOOKUP($A49,'Control-UTE Junio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Junio 2023'!$I$8:$L$24,4,FALSE),0)</f>
        <v>0</v>
      </c>
      <c r="F50" s="205">
        <f>IFERROR(VLOOKUP($A50,'Control-UTE Junio 2023'!$I$8:$L$24,2,FALSE),0)</f>
        <v>720</v>
      </c>
      <c r="G50" s="205">
        <f>IFERROR(VLOOKUP($A50,'Control-UTE Junio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Junio 2023'!$I$8:$L$24,4,FALSE),0)</f>
        <v>450</v>
      </c>
      <c r="F51" s="205">
        <f>IFERROR(VLOOKUP($A51,'Control-UTE Junio 2023'!$I$8:$L$24,2,FALSE),0)</f>
        <v>150</v>
      </c>
      <c r="G51" s="205">
        <f>IFERROR(VLOOKUP($A51,'Control-UTE Junio 2023'!$I$8:$L$24,3,FALSE),0)</f>
        <v>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Junio 2023'!$I$8:$L$24,4,FALSE),0)</f>
        <v>0</v>
      </c>
      <c r="F52" s="205">
        <f>IFERROR(VLOOKUP($A52,'Control-UTE Junio 2023'!$I$8:$L$24,2,FALSE),0)</f>
        <v>360</v>
      </c>
      <c r="G52" s="205">
        <f>IFERROR(VLOOKUP($A52,'Control-UTE Junio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Junio 2023'!$I$8:$L$24,4,FALSE),0)</f>
        <v>0</v>
      </c>
      <c r="F53" s="205">
        <f>IFERROR(VLOOKUP($A53,'Control-UTE Junio 2023'!$I$8:$L$24,2,FALSE),0)</f>
        <v>0</v>
      </c>
      <c r="G53" s="205">
        <f>IFERROR(VLOOKUP($A53,'Control-UTE Junio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Junio 2023'!$I$8:$L$24,4,FALSE),0)</f>
        <v>0</v>
      </c>
      <c r="F54" s="205">
        <f>IFERROR(VLOOKUP($A54,'Control-UTE Junio 2023'!$I$8:$L$24,2,FALSE),0)</f>
        <v>0</v>
      </c>
      <c r="G54" s="205">
        <f>IFERROR(VLOOKUP($A54,'Control-UTE Junio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Junio 2023'!$I$8:$L$24,4,FALSE),0)</f>
        <v>150</v>
      </c>
      <c r="F55" s="205">
        <f>IFERROR(VLOOKUP($A55,'Control-UTE Junio 2023'!$I$8:$L$24,2,FALSE),0)</f>
        <v>0</v>
      </c>
      <c r="G55" s="205">
        <f>IFERROR(VLOOKUP($A55,'Control-UTE Junio 2023'!$I$8:$L$24,3,FALSE),0)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Junio 2023'!$I$8:$L$24,4,FALSE),0)</f>
        <v>915</v>
      </c>
      <c r="F56" s="205">
        <f>IFERROR(VLOOKUP($A56,'Control-UTE Junio 2023'!$I$8:$L$24,2,FALSE),0)</f>
        <v>6300</v>
      </c>
      <c r="G56" s="205">
        <f>IFERROR(VLOOKUP($A56,'Control-UTE Junio 2023'!$I$8:$L$24,3,FALSE),0)</f>
        <v>540</v>
      </c>
      <c r="H56" s="205">
        <f t="shared" si="2"/>
        <v>7755</v>
      </c>
      <c r="I56" s="347" t="s">
        <v>12</v>
      </c>
      <c r="J56" s="346">
        <f>D56*H56</f>
        <v>22877.25</v>
      </c>
      <c r="K56" s="333"/>
      <c r="N56" s="199"/>
      <c r="O56" s="71" t="s">
        <v>399</v>
      </c>
      <c r="P56" s="237">
        <f>H56</f>
        <v>7755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8480</v>
      </c>
      <c r="F57" s="381">
        <f t="shared" ref="F57:G57" si="5">SUM(F8:F56)</f>
        <v>12045</v>
      </c>
      <c r="G57" s="381">
        <f t="shared" si="5"/>
        <v>540</v>
      </c>
      <c r="H57" s="381">
        <f>SUM(H8:H56)</f>
        <v>21065</v>
      </c>
      <c r="I57" s="408" t="s">
        <v>12</v>
      </c>
      <c r="J57" s="81">
        <f>SUM(J8:J56)</f>
        <v>84599.55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84599.55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0.35630094959133946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30142.9</v>
      </c>
      <c r="K60" s="333"/>
      <c r="L60" s="333"/>
      <c r="M60" s="333"/>
    </row>
    <row r="61" spans="1:17" ht="30" customHeight="1" x14ac:dyDescent="0.2">
      <c r="B61" s="202"/>
      <c r="C61" s="547" t="s">
        <v>591</v>
      </c>
      <c r="D61" s="540"/>
      <c r="E61" s="540"/>
      <c r="F61" s="540" t="e">
        <f>G61/G58</f>
        <v>#DIV/0!</v>
      </c>
      <c r="G61" s="540"/>
      <c r="H61" s="540"/>
      <c r="I61" s="392">
        <f>J61/$J$59</f>
        <v>0.62486916301564255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52863.65</v>
      </c>
      <c r="K61" s="377"/>
      <c r="L61" s="321"/>
      <c r="M61" s="321"/>
    </row>
    <row r="62" spans="1:17" ht="30" customHeight="1" x14ac:dyDescent="0.2">
      <c r="B62" s="202"/>
      <c r="C62" s="547" t="s">
        <v>592</v>
      </c>
      <c r="D62" s="540"/>
      <c r="E62" s="540"/>
      <c r="F62" s="540" t="e">
        <f>G62/G59</f>
        <v>#DIV/0!</v>
      </c>
      <c r="G62" s="540"/>
      <c r="H62" s="540"/>
      <c r="I62" s="392">
        <f>J62/$J$59</f>
        <v>1.8829887393018049E-2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1593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Junio 2023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1866826.66</v>
      </c>
      <c r="H65" s="167">
        <v>0.99</v>
      </c>
      <c r="I65" s="205" t="s">
        <v>10</v>
      </c>
      <c r="J65" s="340">
        <f>(G65*H65)</f>
        <v>1848158.3933999999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1866826.66</v>
      </c>
      <c r="H67" s="167">
        <v>0.01</v>
      </c>
      <c r="I67" s="205" t="s">
        <v>10</v>
      </c>
      <c r="J67" s="340">
        <f>(G67*H67)</f>
        <v>18668.266599999999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86541.55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1866826.66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P67" xr:uid="{2800C415-B40A-4A89-9032-21EACB14C152}">
    <filterColumn colId="6">
      <filters blank="1">
        <filter val="0,01"/>
        <filter val="0,99"/>
        <filter val="120"/>
        <filter val="150"/>
        <filter val="1580"/>
        <filter val="1755"/>
        <filter val="21.065,00"/>
        <filter val="2385"/>
        <filter val="2680"/>
        <filter val="360"/>
        <filter val="390"/>
        <filter val="60"/>
        <filter val="600"/>
        <filter val="720"/>
        <filter val="7755"/>
        <filter val="920"/>
        <filter val="990"/>
      </filters>
    </filterColumn>
  </autoFilter>
  <mergeCells count="20"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  <mergeCell ref="E78:J78"/>
    <mergeCell ref="F79:J79"/>
    <mergeCell ref="C66:F66"/>
    <mergeCell ref="C67:F67"/>
    <mergeCell ref="B69:F69"/>
    <mergeCell ref="H69:J69"/>
    <mergeCell ref="B70:F70"/>
    <mergeCell ref="H70:J7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DDCF1-8199-4954-AE87-C0F8B5106BE4}">
  <sheetPr>
    <pageSetUpPr fitToPage="1"/>
  </sheetPr>
  <dimension ref="A1:P120"/>
  <sheetViews>
    <sheetView topLeftCell="E3" zoomScaleNormal="100" workbookViewId="0">
      <selection activeCell="H11" sqref="H11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80082744</v>
      </c>
      <c r="C4" s="207" t="s">
        <v>594</v>
      </c>
      <c r="D4" s="204" t="s">
        <v>29</v>
      </c>
      <c r="E4" s="401">
        <v>120</v>
      </c>
      <c r="F4" s="204" t="s">
        <v>597</v>
      </c>
      <c r="G4" s="204" t="s">
        <v>384</v>
      </c>
      <c r="I4" s="200"/>
    </row>
    <row r="5" spans="2:16" x14ac:dyDescent="0.2">
      <c r="B5" s="205">
        <v>80082744</v>
      </c>
      <c r="C5" s="207" t="s">
        <v>594</v>
      </c>
      <c r="D5" s="204" t="s">
        <v>31</v>
      </c>
      <c r="E5" s="401">
        <v>460</v>
      </c>
      <c r="F5" s="204" t="s">
        <v>597</v>
      </c>
      <c r="G5" s="204" t="s">
        <v>384</v>
      </c>
      <c r="I5" s="200"/>
    </row>
    <row r="6" spans="2:16" x14ac:dyDescent="0.2">
      <c r="B6" s="205">
        <v>80082744</v>
      </c>
      <c r="C6" s="207" t="s">
        <v>594</v>
      </c>
      <c r="D6" s="204" t="s">
        <v>32</v>
      </c>
      <c r="E6" s="401">
        <v>295</v>
      </c>
      <c r="F6" s="204" t="s">
        <v>597</v>
      </c>
      <c r="G6" s="204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80082744</v>
      </c>
      <c r="C7" s="207" t="s">
        <v>594</v>
      </c>
      <c r="D7" s="204" t="s">
        <v>35</v>
      </c>
      <c r="E7" s="401">
        <v>1505</v>
      </c>
      <c r="F7" s="204" t="s">
        <v>597</v>
      </c>
      <c r="G7" s="204" t="s">
        <v>383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80082744</v>
      </c>
      <c r="C8" s="207" t="s">
        <v>594</v>
      </c>
      <c r="D8" s="204" t="s">
        <v>149</v>
      </c>
      <c r="E8" s="401">
        <v>720</v>
      </c>
      <c r="F8" s="204" t="s">
        <v>597</v>
      </c>
      <c r="G8" s="204" t="s">
        <v>383</v>
      </c>
      <c r="I8" s="76" t="s">
        <v>29</v>
      </c>
      <c r="J8" s="76"/>
      <c r="K8" s="76"/>
      <c r="L8" s="76">
        <v>600</v>
      </c>
      <c r="M8" s="76">
        <v>600</v>
      </c>
      <c r="N8"/>
      <c r="O8"/>
      <c r="P8" s="200"/>
    </row>
    <row r="9" spans="2:16" x14ac:dyDescent="0.2">
      <c r="B9" s="205">
        <v>80082744</v>
      </c>
      <c r="C9" s="207" t="s">
        <v>594</v>
      </c>
      <c r="D9" s="204" t="s">
        <v>166</v>
      </c>
      <c r="E9" s="401">
        <v>50</v>
      </c>
      <c r="F9" s="204" t="s">
        <v>597</v>
      </c>
      <c r="G9" s="204" t="s">
        <v>383</v>
      </c>
      <c r="I9" s="76" t="s">
        <v>31</v>
      </c>
      <c r="J9" s="76"/>
      <c r="K9" s="76"/>
      <c r="L9" s="76">
        <v>920</v>
      </c>
      <c r="M9" s="76">
        <v>920</v>
      </c>
      <c r="N9"/>
      <c r="O9"/>
      <c r="P9" s="200"/>
    </row>
    <row r="10" spans="2:16" x14ac:dyDescent="0.2">
      <c r="B10" s="205">
        <v>80082744</v>
      </c>
      <c r="C10" s="207" t="s">
        <v>594</v>
      </c>
      <c r="D10" s="204" t="s">
        <v>389</v>
      </c>
      <c r="E10" s="401">
        <v>3460</v>
      </c>
      <c r="F10" s="204" t="s">
        <v>597</v>
      </c>
      <c r="G10" s="204" t="s">
        <v>383</v>
      </c>
      <c r="I10" s="76" t="s">
        <v>32</v>
      </c>
      <c r="J10" s="76"/>
      <c r="K10" s="76"/>
      <c r="L10" s="76">
        <v>1580</v>
      </c>
      <c r="M10" s="76">
        <v>1580</v>
      </c>
      <c r="N10"/>
      <c r="O10"/>
      <c r="P10" s="200"/>
    </row>
    <row r="11" spans="2:16" x14ac:dyDescent="0.2">
      <c r="B11" s="205">
        <v>80082744</v>
      </c>
      <c r="C11" s="207" t="s">
        <v>594</v>
      </c>
      <c r="D11" s="204" t="s">
        <v>389</v>
      </c>
      <c r="E11" s="401">
        <v>500</v>
      </c>
      <c r="F11" s="204" t="s">
        <v>597</v>
      </c>
      <c r="G11" s="204" t="s">
        <v>527</v>
      </c>
      <c r="I11" s="76" t="s">
        <v>33</v>
      </c>
      <c r="J11" s="76">
        <v>1780</v>
      </c>
      <c r="K11" s="76"/>
      <c r="L11" s="76">
        <v>900</v>
      </c>
      <c r="M11" s="76">
        <v>2680</v>
      </c>
      <c r="N11"/>
      <c r="O11"/>
      <c r="P11" s="200"/>
    </row>
    <row r="12" spans="2:16" x14ac:dyDescent="0.2">
      <c r="B12" s="205">
        <v>80082744</v>
      </c>
      <c r="C12" s="207" t="s">
        <v>594</v>
      </c>
      <c r="D12" s="204" t="s">
        <v>389</v>
      </c>
      <c r="E12" s="401">
        <v>70</v>
      </c>
      <c r="F12" s="204" t="s">
        <v>597</v>
      </c>
      <c r="G12" s="204" t="s">
        <v>383</v>
      </c>
      <c r="I12" s="76" t="s">
        <v>35</v>
      </c>
      <c r="J12" s="76">
        <v>2385</v>
      </c>
      <c r="K12" s="76"/>
      <c r="L12" s="76"/>
      <c r="M12" s="76">
        <v>2385</v>
      </c>
      <c r="N12"/>
      <c r="O12"/>
      <c r="P12" s="200"/>
    </row>
    <row r="13" spans="2:16" x14ac:dyDescent="0.2">
      <c r="B13" s="205">
        <v>80082744</v>
      </c>
      <c r="C13" s="207" t="s">
        <v>594</v>
      </c>
      <c r="D13" s="204" t="s">
        <v>42</v>
      </c>
      <c r="E13" s="401">
        <v>640</v>
      </c>
      <c r="F13" s="204" t="s">
        <v>597</v>
      </c>
      <c r="G13" s="204" t="s">
        <v>384</v>
      </c>
      <c r="I13" s="76" t="s">
        <v>149</v>
      </c>
      <c r="J13" s="76">
        <v>720</v>
      </c>
      <c r="K13" s="76"/>
      <c r="L13" s="76"/>
      <c r="M13" s="76">
        <v>720</v>
      </c>
      <c r="N13"/>
      <c r="O13"/>
      <c r="P13" s="200"/>
    </row>
    <row r="14" spans="2:16" x14ac:dyDescent="0.2">
      <c r="B14" s="205">
        <v>80082744</v>
      </c>
      <c r="C14" s="207" t="s">
        <v>594</v>
      </c>
      <c r="D14" s="204" t="s">
        <v>382</v>
      </c>
      <c r="E14" s="401">
        <v>30</v>
      </c>
      <c r="F14" s="204" t="s">
        <v>597</v>
      </c>
      <c r="G14" s="204" t="s">
        <v>384</v>
      </c>
      <c r="I14" s="76" t="s">
        <v>214</v>
      </c>
      <c r="J14" s="76">
        <v>150</v>
      </c>
      <c r="K14" s="76"/>
      <c r="L14" s="76">
        <v>450</v>
      </c>
      <c r="M14" s="76">
        <v>600</v>
      </c>
      <c r="N14"/>
      <c r="O14"/>
      <c r="P14" s="200"/>
    </row>
    <row r="15" spans="2:16" x14ac:dyDescent="0.2">
      <c r="B15" s="205">
        <v>80083866</v>
      </c>
      <c r="C15" s="207" t="s">
        <v>595</v>
      </c>
      <c r="D15" s="204" t="s">
        <v>29</v>
      </c>
      <c r="E15" s="401">
        <v>300</v>
      </c>
      <c r="F15" s="204" t="s">
        <v>598</v>
      </c>
      <c r="G15" s="204" t="s">
        <v>384</v>
      </c>
      <c r="I15" s="76" t="s">
        <v>166</v>
      </c>
      <c r="J15" s="76">
        <v>360</v>
      </c>
      <c r="K15" s="76"/>
      <c r="L15" s="76"/>
      <c r="M15" s="76">
        <v>360</v>
      </c>
      <c r="N15"/>
      <c r="O15"/>
      <c r="P15" s="200"/>
    </row>
    <row r="16" spans="2:16" x14ac:dyDescent="0.2">
      <c r="B16" s="205">
        <v>80083866</v>
      </c>
      <c r="C16" s="207" t="s">
        <v>595</v>
      </c>
      <c r="D16" s="204" t="s">
        <v>33</v>
      </c>
      <c r="E16" s="401">
        <v>900</v>
      </c>
      <c r="F16" s="204" t="s">
        <v>598</v>
      </c>
      <c r="G16" s="204" t="s">
        <v>384</v>
      </c>
      <c r="I16" s="76" t="s">
        <v>37</v>
      </c>
      <c r="J16" s="76"/>
      <c r="K16" s="76"/>
      <c r="L16" s="76">
        <v>1755</v>
      </c>
      <c r="M16" s="76">
        <v>1755</v>
      </c>
      <c r="N16"/>
      <c r="O16"/>
      <c r="P16" s="200"/>
    </row>
    <row r="17" spans="1:15" x14ac:dyDescent="0.2">
      <c r="B17" s="205">
        <v>80083866</v>
      </c>
      <c r="C17" s="207" t="s">
        <v>595</v>
      </c>
      <c r="D17" s="204" t="s">
        <v>33</v>
      </c>
      <c r="E17" s="401">
        <v>1780</v>
      </c>
      <c r="F17" s="204" t="s">
        <v>598</v>
      </c>
      <c r="G17" s="204" t="s">
        <v>383</v>
      </c>
      <c r="I17" s="76" t="s">
        <v>38</v>
      </c>
      <c r="J17" s="76"/>
      <c r="K17" s="76"/>
      <c r="L17" s="76">
        <v>120</v>
      </c>
      <c r="M17" s="76">
        <v>120</v>
      </c>
      <c r="N17"/>
      <c r="O17"/>
    </row>
    <row r="18" spans="1:15" x14ac:dyDescent="0.2">
      <c r="B18" s="205">
        <v>80083866</v>
      </c>
      <c r="C18" s="207" t="s">
        <v>595</v>
      </c>
      <c r="D18" s="204" t="s">
        <v>214</v>
      </c>
      <c r="E18" s="401">
        <v>450</v>
      </c>
      <c r="F18" s="204" t="s">
        <v>598</v>
      </c>
      <c r="G18" s="204" t="s">
        <v>384</v>
      </c>
      <c r="I18" s="76" t="s">
        <v>39</v>
      </c>
      <c r="J18" s="76"/>
      <c r="K18" s="76"/>
      <c r="L18" s="76">
        <v>390</v>
      </c>
      <c r="M18" s="76">
        <v>390</v>
      </c>
      <c r="N18"/>
      <c r="O18"/>
    </row>
    <row r="19" spans="1:15" x14ac:dyDescent="0.2">
      <c r="B19" s="205">
        <v>80083866</v>
      </c>
      <c r="C19" s="207" t="s">
        <v>595</v>
      </c>
      <c r="D19" s="204" t="s">
        <v>214</v>
      </c>
      <c r="E19" s="401">
        <v>150</v>
      </c>
      <c r="F19" s="204" t="s">
        <v>598</v>
      </c>
      <c r="G19" s="204" t="s">
        <v>383</v>
      </c>
      <c r="I19" s="76" t="s">
        <v>389</v>
      </c>
      <c r="J19" s="76">
        <v>6300</v>
      </c>
      <c r="K19" s="76">
        <v>540</v>
      </c>
      <c r="L19" s="76">
        <v>915</v>
      </c>
      <c r="M19" s="76">
        <v>7755</v>
      </c>
      <c r="N19"/>
      <c r="O19"/>
    </row>
    <row r="20" spans="1:15" x14ac:dyDescent="0.2">
      <c r="B20" s="205">
        <v>80083866</v>
      </c>
      <c r="C20" s="207" t="s">
        <v>595</v>
      </c>
      <c r="D20" s="204" t="s">
        <v>166</v>
      </c>
      <c r="E20" s="401">
        <v>200</v>
      </c>
      <c r="F20" s="204" t="s">
        <v>598</v>
      </c>
      <c r="G20" s="204" t="s">
        <v>383</v>
      </c>
      <c r="I20" s="76" t="s">
        <v>42</v>
      </c>
      <c r="J20" s="76">
        <v>350</v>
      </c>
      <c r="K20" s="76"/>
      <c r="L20" s="76">
        <v>640</v>
      </c>
      <c r="M20" s="76">
        <v>990</v>
      </c>
      <c r="N20"/>
      <c r="O20"/>
    </row>
    <row r="21" spans="1:15" x14ac:dyDescent="0.2">
      <c r="B21" s="205">
        <v>80083866</v>
      </c>
      <c r="C21" s="207" t="s">
        <v>595</v>
      </c>
      <c r="D21" s="204" t="s">
        <v>37</v>
      </c>
      <c r="E21" s="401">
        <v>720</v>
      </c>
      <c r="F21" s="204" t="s">
        <v>598</v>
      </c>
      <c r="G21" s="204" t="s">
        <v>384</v>
      </c>
      <c r="I21" s="76" t="s">
        <v>382</v>
      </c>
      <c r="J21" s="76"/>
      <c r="K21" s="76"/>
      <c r="L21" s="76">
        <v>60</v>
      </c>
      <c r="M21" s="76">
        <v>60</v>
      </c>
      <c r="N21"/>
      <c r="O21"/>
    </row>
    <row r="22" spans="1:15" x14ac:dyDescent="0.2">
      <c r="B22" s="205">
        <v>80083866</v>
      </c>
      <c r="C22" s="207" t="s">
        <v>595</v>
      </c>
      <c r="D22" s="204" t="s">
        <v>389</v>
      </c>
      <c r="E22" s="401">
        <v>2770</v>
      </c>
      <c r="F22" s="204" t="s">
        <v>598</v>
      </c>
      <c r="G22" s="204" t="s">
        <v>383</v>
      </c>
      <c r="I22" s="76" t="s">
        <v>484</v>
      </c>
      <c r="J22" s="76"/>
      <c r="K22" s="76"/>
      <c r="L22" s="76">
        <v>150</v>
      </c>
      <c r="M22" s="76">
        <v>150</v>
      </c>
      <c r="N22"/>
      <c r="O22"/>
    </row>
    <row r="23" spans="1:15" x14ac:dyDescent="0.2">
      <c r="B23" s="205">
        <v>80083945</v>
      </c>
      <c r="C23" s="207" t="s">
        <v>596</v>
      </c>
      <c r="D23" s="204" t="s">
        <v>31</v>
      </c>
      <c r="E23" s="401">
        <v>460</v>
      </c>
      <c r="F23" s="204" t="s">
        <v>599</v>
      </c>
      <c r="G23" s="204" t="s">
        <v>384</v>
      </c>
      <c r="H23" s="58"/>
      <c r="I23" s="76" t="s">
        <v>24</v>
      </c>
      <c r="J23" s="76">
        <v>12045</v>
      </c>
      <c r="K23" s="76">
        <v>540</v>
      </c>
      <c r="L23" s="76">
        <v>8480</v>
      </c>
      <c r="M23" s="76">
        <v>21065</v>
      </c>
      <c r="N23"/>
      <c r="O23"/>
    </row>
    <row r="24" spans="1:15" x14ac:dyDescent="0.2">
      <c r="B24" s="205">
        <v>80083945</v>
      </c>
      <c r="C24" s="207" t="s">
        <v>596</v>
      </c>
      <c r="D24" s="204" t="s">
        <v>32</v>
      </c>
      <c r="E24" s="341">
        <v>295</v>
      </c>
      <c r="F24" s="204" t="s">
        <v>599</v>
      </c>
      <c r="G24" s="204" t="s">
        <v>384</v>
      </c>
      <c r="H24" s="58"/>
      <c r="I24"/>
      <c r="J24"/>
      <c r="K24"/>
      <c r="L24"/>
      <c r="M24"/>
      <c r="N24"/>
      <c r="O24"/>
    </row>
    <row r="25" spans="1:15" x14ac:dyDescent="0.2">
      <c r="B25" s="205">
        <v>80083945</v>
      </c>
      <c r="C25" s="207" t="s">
        <v>596</v>
      </c>
      <c r="D25" s="204" t="s">
        <v>389</v>
      </c>
      <c r="E25" s="341">
        <v>40</v>
      </c>
      <c r="F25" s="204" t="s">
        <v>599</v>
      </c>
      <c r="G25" s="204" t="s">
        <v>527</v>
      </c>
      <c r="H25" s="58"/>
      <c r="I25"/>
      <c r="J25"/>
      <c r="K25"/>
      <c r="L25"/>
      <c r="M25"/>
      <c r="N25"/>
    </row>
    <row r="26" spans="1:15" x14ac:dyDescent="0.2">
      <c r="B26" s="205">
        <v>80083945</v>
      </c>
      <c r="C26" s="207" t="s">
        <v>596</v>
      </c>
      <c r="D26" s="204" t="s">
        <v>382</v>
      </c>
      <c r="E26" s="341">
        <v>30</v>
      </c>
      <c r="F26" s="204" t="s">
        <v>599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80083945</v>
      </c>
      <c r="C27" s="207" t="s">
        <v>596</v>
      </c>
      <c r="D27" s="204" t="s">
        <v>42</v>
      </c>
      <c r="E27" s="358">
        <v>150</v>
      </c>
      <c r="F27" s="204" t="s">
        <v>599</v>
      </c>
      <c r="G27" s="204" t="s">
        <v>383</v>
      </c>
      <c r="H27" s="58"/>
      <c r="I27"/>
      <c r="J27"/>
      <c r="K27" s="404"/>
      <c r="L27" s="404"/>
    </row>
    <row r="28" spans="1:15" x14ac:dyDescent="0.2">
      <c r="B28" s="205" t="s">
        <v>600</v>
      </c>
      <c r="C28" s="207">
        <v>45078</v>
      </c>
      <c r="D28" s="204" t="s">
        <v>484</v>
      </c>
      <c r="E28" s="401">
        <v>150</v>
      </c>
      <c r="F28" s="204" t="s">
        <v>601</v>
      </c>
      <c r="G28" s="204" t="s">
        <v>384</v>
      </c>
      <c r="H28" s="58"/>
      <c r="I28"/>
      <c r="J28"/>
    </row>
    <row r="29" spans="1:15" x14ac:dyDescent="0.2">
      <c r="B29" s="205">
        <v>80084001</v>
      </c>
      <c r="C29" s="207" t="s">
        <v>602</v>
      </c>
      <c r="D29" s="204" t="s">
        <v>29</v>
      </c>
      <c r="E29" s="401">
        <v>180</v>
      </c>
      <c r="F29" s="204" t="s">
        <v>603</v>
      </c>
      <c r="G29" s="204" t="s">
        <v>384</v>
      </c>
      <c r="H29" s="58"/>
      <c r="I29"/>
      <c r="J29"/>
    </row>
    <row r="30" spans="1:15" x14ac:dyDescent="0.2">
      <c r="B30" s="205">
        <v>80084001</v>
      </c>
      <c r="C30" s="207" t="s">
        <v>602</v>
      </c>
      <c r="D30" s="204" t="s">
        <v>32</v>
      </c>
      <c r="E30" s="401">
        <v>990</v>
      </c>
      <c r="F30" s="204" t="s">
        <v>603</v>
      </c>
      <c r="G30" s="204" t="s">
        <v>384</v>
      </c>
      <c r="H30" s="58"/>
      <c r="I30"/>
      <c r="J30"/>
    </row>
    <row r="31" spans="1:15" x14ac:dyDescent="0.2">
      <c r="B31" s="205">
        <v>80084001</v>
      </c>
      <c r="C31" s="207" t="s">
        <v>602</v>
      </c>
      <c r="D31" s="204" t="s">
        <v>35</v>
      </c>
      <c r="E31" s="401">
        <v>880</v>
      </c>
      <c r="F31" s="204" t="s">
        <v>603</v>
      </c>
      <c r="G31" s="204" t="s">
        <v>383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80084001</v>
      </c>
      <c r="C32" s="207" t="s">
        <v>602</v>
      </c>
      <c r="D32" s="204" t="s">
        <v>166</v>
      </c>
      <c r="E32" s="401">
        <v>110</v>
      </c>
      <c r="F32" s="204" t="s">
        <v>603</v>
      </c>
      <c r="G32" s="204" t="s">
        <v>383</v>
      </c>
      <c r="H32" s="202"/>
      <c r="I32"/>
      <c r="J32"/>
      <c r="K32" s="348"/>
    </row>
    <row r="33" spans="1:14" x14ac:dyDescent="0.2">
      <c r="B33" s="205">
        <v>80084001</v>
      </c>
      <c r="C33" s="207" t="s">
        <v>602</v>
      </c>
      <c r="D33" s="205" t="s">
        <v>37</v>
      </c>
      <c r="E33" s="425">
        <v>1035</v>
      </c>
      <c r="F33" s="204" t="s">
        <v>603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80084001</v>
      </c>
      <c r="C34" s="207" t="s">
        <v>602</v>
      </c>
      <c r="D34" s="205" t="s">
        <v>38</v>
      </c>
      <c r="E34" s="205">
        <v>120</v>
      </c>
      <c r="F34" s="204" t="s">
        <v>603</v>
      </c>
      <c r="G34" s="204" t="s">
        <v>384</v>
      </c>
      <c r="I34"/>
      <c r="J34"/>
    </row>
    <row r="35" spans="1:14" s="200" customFormat="1" x14ac:dyDescent="0.2">
      <c r="A35" s="199"/>
      <c r="B35" s="205">
        <v>80084001</v>
      </c>
      <c r="C35" s="207" t="s">
        <v>602</v>
      </c>
      <c r="D35" s="204" t="s">
        <v>39</v>
      </c>
      <c r="E35" s="425">
        <v>390</v>
      </c>
      <c r="F35" s="204" t="s">
        <v>603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>
        <v>80084001</v>
      </c>
      <c r="C36" s="207" t="s">
        <v>602</v>
      </c>
      <c r="D36" s="204" t="s">
        <v>389</v>
      </c>
      <c r="E36" s="205">
        <v>915</v>
      </c>
      <c r="F36" s="204" t="s">
        <v>603</v>
      </c>
      <c r="G36" s="204" t="s">
        <v>384</v>
      </c>
      <c r="I36"/>
      <c r="J36"/>
      <c r="K36" s="348"/>
      <c r="N36" s="348"/>
    </row>
    <row r="37" spans="1:14" s="200" customFormat="1" x14ac:dyDescent="0.2">
      <c r="A37" s="199"/>
      <c r="B37" s="205">
        <v>80084001</v>
      </c>
      <c r="C37" s="207" t="s">
        <v>602</v>
      </c>
      <c r="D37" s="204" t="s">
        <v>42</v>
      </c>
      <c r="E37" s="205">
        <v>200</v>
      </c>
      <c r="F37" s="204" t="s">
        <v>603</v>
      </c>
      <c r="G37" s="204" t="s">
        <v>383</v>
      </c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426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B3:G41" xr:uid="{23586DE7-8E7F-4243-948B-D96CC3BE2A1A}"/>
  <dataValidations count="6">
    <dataValidation type="list" allowBlank="1" showInputMessage="1" showErrorMessage="1" sqref="G4:G41" xr:uid="{510407D1-CF51-4E10-B8DD-CAC24E3F84A1}">
      <formula1>$C$49:$C$51</formula1>
    </dataValidation>
    <dataValidation type="list" allowBlank="1" showInputMessage="1" showErrorMessage="1" sqref="D43:D45" xr:uid="{46F61B96-D4C9-46A7-8779-FB7B58FEA54B}">
      <formula1>$B$47:$B$74</formula1>
    </dataValidation>
    <dataValidation type="list" allowBlank="1" showInputMessage="1" showErrorMessage="1" sqref="D46:D49" xr:uid="{DA78DD02-C3EC-4B13-90E6-7A9389D61679}">
      <formula1>$B$49:$B$76</formula1>
    </dataValidation>
    <dataValidation type="list" allowBlank="1" showInputMessage="1" showErrorMessage="1" sqref="D50" xr:uid="{AA812C38-DE58-4CD7-8FDA-F9B6E33BDD73}">
      <formula1>$B$49:$B$69</formula1>
    </dataValidation>
    <dataValidation type="list" allowBlank="1" showInputMessage="1" showErrorMessage="1" sqref="G42:G45" xr:uid="{CA88B95A-33C2-4237-AFC6-7ED20865A902}">
      <formula1>$C$49:$C$52</formula1>
    </dataValidation>
    <dataValidation type="list" allowBlank="1" showInputMessage="1" showErrorMessage="1" sqref="D4:D42" xr:uid="{C798241A-2EC3-4150-BDB7-56B6517630F0}">
      <formula1>$B$49:$B$97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4256E-6AF5-474B-940D-53F4E43AAC9F}">
  <sheetPr filterMode="1">
    <tabColor rgb="FFFFC000"/>
    <pageSetUpPr fitToPage="1"/>
  </sheetPr>
  <dimension ref="A1:Q153"/>
  <sheetViews>
    <sheetView showGridLines="0" topLeftCell="B60" zoomScale="85" zoomScaleNormal="85" workbookViewId="0">
      <selection activeCell="J72" sqref="J72"/>
    </sheetView>
  </sheetViews>
  <sheetFormatPr baseColWidth="10" defaultRowHeight="12.75" x14ac:dyDescent="0.2"/>
  <cols>
    <col min="1" max="1" width="22.140625" style="199" customWidth="1"/>
    <col min="2" max="2" width="12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604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14" t="s">
        <v>51</v>
      </c>
      <c r="D8" s="256">
        <f t="shared" ref="D8:D56" si="0">VLOOKUP(A8,$A$104:$B$155,2,FALSE)</f>
        <v>3.02</v>
      </c>
      <c r="E8" s="205">
        <f>IFERROR(VLOOKUP($A8,'Control-UTE Julio 2023'!$I$8:$L$24,4,FALSE),0)</f>
        <v>1520</v>
      </c>
      <c r="F8" s="205">
        <f>IFERROR(VLOOKUP($A8,'Control-UTE Julio 2023'!$I$8:$L$24,2,FALSE),0)</f>
        <v>900</v>
      </c>
      <c r="G8" s="205">
        <f>IFERROR(VLOOKUP($A8,'Control-UTE Julio 2023'!$I$8:$L$24,3,FALSE),0)</f>
        <v>0</v>
      </c>
      <c r="H8" s="205">
        <f>E8+F8+G8</f>
        <v>2420</v>
      </c>
      <c r="I8" s="205" t="s">
        <v>12</v>
      </c>
      <c r="J8" s="346">
        <f>ROUND(D8*H8,2)</f>
        <v>7308.4</v>
      </c>
      <c r="K8" s="346" t="e">
        <f t="shared" ref="K8:N8" si="1">ROUND(E8*I8,2)</f>
        <v>#VALUE!</v>
      </c>
      <c r="L8" s="346">
        <f t="shared" si="1"/>
        <v>6577560</v>
      </c>
      <c r="M8" s="346" t="e">
        <f t="shared" si="1"/>
        <v>#VALUE!</v>
      </c>
      <c r="N8" s="346">
        <f t="shared" si="1"/>
        <v>15917695200</v>
      </c>
      <c r="O8" s="71" t="s">
        <v>228</v>
      </c>
      <c r="P8" s="237">
        <f>H8</f>
        <v>2420</v>
      </c>
    </row>
    <row r="9" spans="1:16" s="200" customFormat="1" ht="24.95" customHeight="1" x14ac:dyDescent="0.2">
      <c r="A9" s="74" t="s">
        <v>32</v>
      </c>
      <c r="B9" s="413">
        <v>2</v>
      </c>
      <c r="C9" s="415" t="s">
        <v>50</v>
      </c>
      <c r="D9" s="256">
        <f t="shared" si="0"/>
        <v>4.04</v>
      </c>
      <c r="E9" s="205">
        <f>IFERROR(VLOOKUP($A9,'Control-UTE Julio 2023'!$I$8:$L$24,4,FALSE),0)</f>
        <v>1580</v>
      </c>
      <c r="F9" s="205">
        <f>IFERROR(VLOOKUP($A9,'Control-UTE Julio 2023'!$I$8:$L$24,2,FALSE),0)</f>
        <v>0</v>
      </c>
      <c r="G9" s="205">
        <f>IFERROR(VLOOKUP($A9,'Control-UTE Julio 2023'!$I$8:$L$24,3,FALSE),0)</f>
        <v>0</v>
      </c>
      <c r="H9" s="205">
        <f t="shared" ref="H9:H56" si="2">E9+F9+G9</f>
        <v>1580</v>
      </c>
      <c r="I9" s="205" t="s">
        <v>12</v>
      </c>
      <c r="J9" s="346">
        <f t="shared" ref="J9:J55" si="3">D9*H9</f>
        <v>6383.2</v>
      </c>
      <c r="K9" s="333"/>
      <c r="O9" s="71" t="s">
        <v>486</v>
      </c>
      <c r="P9" s="237">
        <f t="shared" ref="P9:P55" si="4">H9</f>
        <v>1580</v>
      </c>
    </row>
    <row r="10" spans="1:16" s="200" customFormat="1" ht="24.95" customHeight="1" x14ac:dyDescent="0.2">
      <c r="A10" s="74" t="s">
        <v>38</v>
      </c>
      <c r="B10" s="413">
        <v>3</v>
      </c>
      <c r="C10" s="415" t="s">
        <v>454</v>
      </c>
      <c r="D10" s="256">
        <f t="shared" si="0"/>
        <v>3.06</v>
      </c>
      <c r="E10" s="205">
        <f>IFERROR(VLOOKUP($A10,'Control-UTE Julio 2023'!$I$8:$L$24,4,FALSE),0)</f>
        <v>120</v>
      </c>
      <c r="F10" s="205">
        <f>IFERROR(VLOOKUP($A10,'Control-UTE Julio 2023'!$I$8:$L$24,2,FALSE),0)</f>
        <v>0</v>
      </c>
      <c r="G10" s="205">
        <f>IFERROR(VLOOKUP($A10,'Control-UTE Julio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15" t="s">
        <v>55</v>
      </c>
      <c r="D11" s="256">
        <f t="shared" si="0"/>
        <v>2.73</v>
      </c>
      <c r="E11" s="205">
        <f>IFERROR(VLOOKUP($A11,'Control-UTE Julio 2023'!$I$8:$L$24,4,FALSE),0)</f>
        <v>1605</v>
      </c>
      <c r="F11" s="205">
        <f>IFERROR(VLOOKUP($A11,'Control-UTE Julio 2023'!$I$8:$L$24,2,FALSE),0)</f>
        <v>0</v>
      </c>
      <c r="G11" s="205">
        <f>IFERROR(VLOOKUP($A11,'Control-UTE Julio 2023'!$I$8:$L$24,3,FALSE),0)</f>
        <v>0</v>
      </c>
      <c r="H11" s="205">
        <f t="shared" si="2"/>
        <v>1605</v>
      </c>
      <c r="I11" s="205" t="s">
        <v>12</v>
      </c>
      <c r="J11" s="346">
        <f t="shared" si="3"/>
        <v>4381.6499999999996</v>
      </c>
      <c r="K11" s="377"/>
      <c r="N11" s="199"/>
      <c r="O11" s="71" t="s">
        <v>230</v>
      </c>
      <c r="P11" s="237">
        <f t="shared" si="4"/>
        <v>1605</v>
      </c>
    </row>
    <row r="12" spans="1:16" s="200" customFormat="1" ht="24.95" customHeight="1" x14ac:dyDescent="0.2">
      <c r="A12" s="74" t="s">
        <v>39</v>
      </c>
      <c r="B12" s="413">
        <v>5</v>
      </c>
      <c r="C12" s="415" t="s">
        <v>455</v>
      </c>
      <c r="D12" s="256">
        <f t="shared" si="0"/>
        <v>3.59</v>
      </c>
      <c r="E12" s="205">
        <f>IFERROR(VLOOKUP($A12,'Control-UTE Julio 2023'!$I$8:$L$24,4,FALSE),0)</f>
        <v>390</v>
      </c>
      <c r="F12" s="205">
        <f>IFERROR(VLOOKUP($A12,'Control-UTE Julio 2023'!$I$8:$L$24,2,FALSE),0)</f>
        <v>0</v>
      </c>
      <c r="G12" s="205">
        <f>IFERROR(VLOOKUP($A12,'Control-UTE Julio 2023'!$I$8:$L$24,3,FALSE),0)</f>
        <v>0</v>
      </c>
      <c r="H12" s="205">
        <f t="shared" si="2"/>
        <v>390</v>
      </c>
      <c r="I12" s="205" t="s">
        <v>12</v>
      </c>
      <c r="J12" s="346">
        <f t="shared" si="3"/>
        <v>1400.1</v>
      </c>
      <c r="K12" s="377"/>
      <c r="N12" s="199"/>
      <c r="O12" s="71" t="s">
        <v>487</v>
      </c>
      <c r="P12" s="237">
        <f t="shared" si="4"/>
        <v>390</v>
      </c>
    </row>
    <row r="13" spans="1:16" s="200" customFormat="1" ht="24.95" hidden="1" customHeight="1" x14ac:dyDescent="0.2">
      <c r="A13" s="74" t="s">
        <v>41</v>
      </c>
      <c r="B13" s="413">
        <v>6</v>
      </c>
      <c r="C13" s="415" t="s">
        <v>59</v>
      </c>
      <c r="D13" s="256">
        <f t="shared" si="0"/>
        <v>2.73</v>
      </c>
      <c r="E13" s="205">
        <f>IFERROR(VLOOKUP($A13,'Control-UTE Julio 2023'!$I$8:$L$24,4,FALSE),0)</f>
        <v>0</v>
      </c>
      <c r="F13" s="205">
        <f>IFERROR(VLOOKUP($A13,'Control-UTE Julio 2023'!$I$8:$L$24,2,FALSE),0)</f>
        <v>0</v>
      </c>
      <c r="G13" s="205">
        <f>IFERROR(VLOOKUP($A13,'Control-UTE Julio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15" t="s">
        <v>58</v>
      </c>
      <c r="D14" s="256">
        <f t="shared" si="0"/>
        <v>4.3899999999999997</v>
      </c>
      <c r="E14" s="205">
        <f>IFERROR(VLOOKUP($A14,'Control-UTE Julio 2023'!$I$8:$L$24,4,FALSE),0)</f>
        <v>0</v>
      </c>
      <c r="F14" s="205">
        <f>IFERROR(VLOOKUP($A14,'Control-UTE Julio 2023'!$I$8:$L$24,2,FALSE),0)</f>
        <v>0</v>
      </c>
      <c r="G14" s="205">
        <f>IFERROR(VLOOKUP($A14,'Control-UTE Julio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15" t="s">
        <v>46</v>
      </c>
      <c r="D15" s="256">
        <f t="shared" si="0"/>
        <v>3.51</v>
      </c>
      <c r="E15" s="205">
        <f>IFERROR(VLOOKUP($A15,'Control-UTE Julio 2023'!$I$8:$L$24,4,FALSE),0)</f>
        <v>800</v>
      </c>
      <c r="F15" s="205">
        <f>IFERROR(VLOOKUP($A15,'Control-UTE Julio 2023'!$I$8:$L$24,2,FALSE),0)</f>
        <v>0</v>
      </c>
      <c r="G15" s="205">
        <f>IFERROR(VLOOKUP($A15,'Control-UTE Julio 2023'!$I$8:$L$24,3,FALSE),0)</f>
        <v>0</v>
      </c>
      <c r="H15" s="205">
        <f t="shared" si="2"/>
        <v>800</v>
      </c>
      <c r="I15" s="347" t="s">
        <v>12</v>
      </c>
      <c r="J15" s="346">
        <f t="shared" si="3"/>
        <v>2808</v>
      </c>
      <c r="K15" s="377"/>
      <c r="N15" s="199"/>
      <c r="O15" s="71" t="s">
        <v>224</v>
      </c>
      <c r="P15" s="237">
        <f t="shared" si="4"/>
        <v>800</v>
      </c>
    </row>
    <row r="16" spans="1:16" s="200" customFormat="1" ht="24.95" customHeight="1" x14ac:dyDescent="0.2">
      <c r="A16" s="74" t="s">
        <v>42</v>
      </c>
      <c r="B16" s="413">
        <v>9</v>
      </c>
      <c r="C16" s="415" t="s">
        <v>60</v>
      </c>
      <c r="D16" s="256">
        <f t="shared" si="0"/>
        <v>5.58</v>
      </c>
      <c r="E16" s="205">
        <f>IFERROR(VLOOKUP($A16,'Control-UTE Julio 2023'!$I$8:$L$24,4,FALSE),0)</f>
        <v>660</v>
      </c>
      <c r="F16" s="205">
        <f>IFERROR(VLOOKUP($A16,'Control-UTE Julio 2023'!$I$8:$L$24,2,FALSE),0)</f>
        <v>430</v>
      </c>
      <c r="G16" s="205">
        <f>IFERROR(VLOOKUP($A16,'Control-UTE Julio 2023'!$I$8:$L$24,3,FALSE),0)</f>
        <v>0</v>
      </c>
      <c r="H16" s="205">
        <f t="shared" si="2"/>
        <v>1090</v>
      </c>
      <c r="I16" s="347" t="s">
        <v>12</v>
      </c>
      <c r="J16" s="346">
        <f t="shared" si="3"/>
        <v>6082.2</v>
      </c>
      <c r="K16" s="377"/>
      <c r="O16" s="71" t="s">
        <v>488</v>
      </c>
      <c r="P16" s="237">
        <f t="shared" si="4"/>
        <v>1090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15" t="s">
        <v>62</v>
      </c>
      <c r="D17" s="256">
        <f t="shared" si="0"/>
        <v>1.5</v>
      </c>
      <c r="E17" s="205">
        <f>IFERROR(VLOOKUP($A17,'Control-UTE Julio 2023'!$I$8:$L$24,4,FALSE),0)</f>
        <v>0</v>
      </c>
      <c r="F17" s="205">
        <f>IFERROR(VLOOKUP($A17,'Control-UTE Julio 2023'!$I$8:$L$24,2,FALSE),0)</f>
        <v>0</v>
      </c>
      <c r="G17" s="205">
        <f>IFERROR(VLOOKUP($A17,'Control-UTE Julio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15" t="s">
        <v>48</v>
      </c>
      <c r="D18" s="256">
        <f t="shared" si="0"/>
        <v>2.34</v>
      </c>
      <c r="E18" s="205">
        <f>IFERROR(VLOOKUP($A18,'Control-UTE Julio 2023'!$I$8:$L$24,4,FALSE),0)</f>
        <v>830</v>
      </c>
      <c r="F18" s="205">
        <f>IFERROR(VLOOKUP($A18,'Control-UTE Julio 2023'!$I$8:$L$24,2,FALSE),0)</f>
        <v>0</v>
      </c>
      <c r="G18" s="205">
        <f>IFERROR(VLOOKUP($A18,'Control-UTE Julio 2023'!$I$8:$L$24,3,FALSE),0)</f>
        <v>0</v>
      </c>
      <c r="H18" s="205">
        <f t="shared" si="2"/>
        <v>830</v>
      </c>
      <c r="I18" s="347" t="s">
        <v>12</v>
      </c>
      <c r="J18" s="346">
        <f t="shared" si="3"/>
        <v>1942.1999999999998</v>
      </c>
      <c r="K18" s="333"/>
      <c r="N18" s="199"/>
      <c r="O18" s="71" t="s">
        <v>226</v>
      </c>
      <c r="P18" s="237">
        <f>H18</f>
        <v>830</v>
      </c>
    </row>
    <row r="19" spans="1:16" s="200" customFormat="1" ht="24.95" customHeight="1" x14ac:dyDescent="0.2">
      <c r="A19" s="74" t="s">
        <v>35</v>
      </c>
      <c r="B19" s="413">
        <v>12</v>
      </c>
      <c r="C19" s="415" t="s">
        <v>456</v>
      </c>
      <c r="D19" s="256">
        <f t="shared" si="0"/>
        <v>7.59</v>
      </c>
      <c r="E19" s="205">
        <f>IFERROR(VLOOKUP($A19,'Control-UTE Julio 2023'!$I$8:$L$24,4,FALSE),0)</f>
        <v>0</v>
      </c>
      <c r="F19" s="205">
        <f>IFERROR(VLOOKUP($A19,'Control-UTE Julio 2023'!$I$8:$L$24,2,FALSE),0)</f>
        <v>2340</v>
      </c>
      <c r="G19" s="205">
        <f>IFERROR(VLOOKUP($A19,'Control-UTE Julio 2023'!$I$8:$L$24,3,FALSE),0)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15" t="s">
        <v>457</v>
      </c>
      <c r="D20" s="256">
        <f t="shared" si="0"/>
        <v>6.92</v>
      </c>
      <c r="E20" s="205">
        <f>IFERROR(VLOOKUP($A20,'Control-UTE Julio 2023'!$I$8:$L$24,4,FALSE),0)</f>
        <v>0</v>
      </c>
      <c r="F20" s="205">
        <f>IFERROR(VLOOKUP($A20,'Control-UTE Julio 2023'!$I$8:$L$24,2,FALSE),0)</f>
        <v>0</v>
      </c>
      <c r="G20" s="205">
        <f>IFERROR(VLOOKUP($A20,'Control-UTE Julio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15" t="s">
        <v>61</v>
      </c>
      <c r="D21" s="256">
        <f t="shared" si="0"/>
        <v>4.95</v>
      </c>
      <c r="E21" s="205">
        <f>IFERROR(VLOOKUP($A21,'Control-UTE Julio 2023'!$I$8:$L$24,4,FALSE),0)</f>
        <v>0</v>
      </c>
      <c r="F21" s="205">
        <f>IFERROR(VLOOKUP($A21,'Control-UTE Julio 2023'!$I$8:$L$24,2,FALSE),0)</f>
        <v>0</v>
      </c>
      <c r="G21" s="205">
        <f>IFERROR(VLOOKUP($A21,'Control-UTE Julio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15" t="s">
        <v>47</v>
      </c>
      <c r="D22" s="256">
        <f t="shared" si="0"/>
        <v>2.54</v>
      </c>
      <c r="E22" s="205">
        <f>IFERROR(VLOOKUP($A22,'Control-UTE Julio 2023'!$I$8:$L$24,4,FALSE),0)</f>
        <v>0</v>
      </c>
      <c r="F22" s="205">
        <f>IFERROR(VLOOKUP($A22,'Control-UTE Julio 2023'!$I$8:$L$24,2,FALSE),0)</f>
        <v>0</v>
      </c>
      <c r="G22" s="205">
        <f>IFERROR(VLOOKUP($A22,'Control-UTE Julio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15" t="s">
        <v>458</v>
      </c>
      <c r="D23" s="256">
        <f t="shared" si="0"/>
        <v>2.41</v>
      </c>
      <c r="E23" s="205">
        <f>IFERROR(VLOOKUP($A23,'Control-UTE Julio 2023'!$I$8:$L$24,4,FALSE),0)</f>
        <v>0</v>
      </c>
      <c r="F23" s="205">
        <f>IFERROR(VLOOKUP($A23,'Control-UTE Julio 2023'!$I$8:$L$24,2,FALSE),0)</f>
        <v>0</v>
      </c>
      <c r="G23" s="205">
        <f>IFERROR(VLOOKUP($A23,'Control-UTE Julio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15" t="s">
        <v>459</v>
      </c>
      <c r="D24" s="256">
        <f t="shared" si="0"/>
        <v>4.32</v>
      </c>
      <c r="E24" s="205">
        <f>IFERROR(VLOOKUP($A24,'Control-UTE Julio 2023'!$I$8:$L$24,4,FALSE),0)</f>
        <v>0</v>
      </c>
      <c r="F24" s="205">
        <f>IFERROR(VLOOKUP($A24,'Control-UTE Julio 2023'!$I$8:$L$24,2,FALSE),0)</f>
        <v>0</v>
      </c>
      <c r="G24" s="205">
        <f>IFERROR(VLOOKUP($A24,'Control-UTE Julio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15" t="s">
        <v>460</v>
      </c>
      <c r="D25" s="256">
        <f t="shared" si="0"/>
        <v>7.75</v>
      </c>
      <c r="E25" s="205">
        <f>IFERROR(VLOOKUP($A25,'Control-UTE Julio 2023'!$I$8:$L$24,4,FALSE),0)</f>
        <v>0</v>
      </c>
      <c r="F25" s="205">
        <f>IFERROR(VLOOKUP($A25,'Control-UTE Julio 2023'!$I$8:$L$24,2,FALSE),0)</f>
        <v>0</v>
      </c>
      <c r="G25" s="205">
        <f>IFERROR(VLOOKUP($A25,'Control-UTE Julio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15" t="s">
        <v>461</v>
      </c>
      <c r="D26" s="256">
        <f t="shared" si="0"/>
        <v>8.26</v>
      </c>
      <c r="E26" s="205">
        <f>IFERROR(VLOOKUP($A26,'Control-UTE Julio 2023'!$I$8:$L$24,4,FALSE),0)</f>
        <v>0</v>
      </c>
      <c r="F26" s="205">
        <f>IFERROR(VLOOKUP($A26,'Control-UTE Julio 2023'!$I$8:$L$24,2,FALSE),0)</f>
        <v>0</v>
      </c>
      <c r="G26" s="205">
        <f>IFERROR(VLOOKUP($A26,'Control-UTE Julio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15" t="s">
        <v>462</v>
      </c>
      <c r="D27" s="256">
        <f t="shared" si="0"/>
        <v>7.39</v>
      </c>
      <c r="E27" s="205">
        <f>IFERROR(VLOOKUP($A27,'Control-UTE Julio 2023'!$I$8:$L$24,4,FALSE),0)</f>
        <v>0</v>
      </c>
      <c r="F27" s="205">
        <f>IFERROR(VLOOKUP($A27,'Control-UTE Julio 2023'!$I$8:$L$24,2,FALSE),0)</f>
        <v>0</v>
      </c>
      <c r="G27" s="205">
        <f>IFERROR(VLOOKUP($A27,'Control-UTE Julio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15" t="s">
        <v>463</v>
      </c>
      <c r="D28" s="256">
        <f t="shared" si="0"/>
        <v>2850</v>
      </c>
      <c r="E28" s="205">
        <f>IFERROR(VLOOKUP($A28,'Control-UTE Julio 2023'!$I$8:$L$24,4,FALSE),0)</f>
        <v>0</v>
      </c>
      <c r="F28" s="205">
        <f>IFERROR(VLOOKUP($A28,'Control-UTE Julio 2023'!$I$8:$L$24,2,FALSE),0)</f>
        <v>0</v>
      </c>
      <c r="G28" s="205">
        <f>IFERROR(VLOOKUP($A28,'Control-UTE Julio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15" t="s">
        <v>464</v>
      </c>
      <c r="D29" s="256">
        <f t="shared" si="0"/>
        <v>5.84</v>
      </c>
      <c r="E29" s="205">
        <f>IFERROR(VLOOKUP($A29,'Control-UTE Julio 2023'!$I$8:$L$24,4,FALSE),0)</f>
        <v>0</v>
      </c>
      <c r="F29" s="205">
        <f>IFERROR(VLOOKUP($A29,'Control-UTE Julio 2023'!$I$8:$L$24,2,FALSE),0)</f>
        <v>0</v>
      </c>
      <c r="G29" s="205">
        <f>IFERROR(VLOOKUP($A29,'Control-UTE Julio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15" t="s">
        <v>465</v>
      </c>
      <c r="D30" s="256">
        <f t="shared" si="0"/>
        <v>2.79</v>
      </c>
      <c r="E30" s="205">
        <f>IFERROR(VLOOKUP($A30,'Control-UTE Julio 2023'!$I$8:$L$24,4,FALSE),0)</f>
        <v>0</v>
      </c>
      <c r="F30" s="205">
        <f>IFERROR(VLOOKUP($A30,'Control-UTE Julio 2023'!$I$8:$L$24,2,FALSE),0)</f>
        <v>0</v>
      </c>
      <c r="G30" s="205">
        <f>IFERROR(VLOOKUP($A30,'Control-UTE Julio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15" t="s">
        <v>466</v>
      </c>
      <c r="D31" s="256">
        <f t="shared" si="0"/>
        <v>4.97</v>
      </c>
      <c r="E31" s="205">
        <f>IFERROR(VLOOKUP($A31,'Control-UTE Julio 2023'!$I$8:$L$24,4,FALSE),0)</f>
        <v>0</v>
      </c>
      <c r="F31" s="205">
        <f>IFERROR(VLOOKUP($A31,'Control-UTE Julio 2023'!$I$8:$L$24,2,FALSE),0)</f>
        <v>0</v>
      </c>
      <c r="G31" s="205">
        <f>IFERROR(VLOOKUP($A31,'Control-UTE Julio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15" t="s">
        <v>467</v>
      </c>
      <c r="D32" s="256">
        <f t="shared" si="0"/>
        <v>4.1900000000000004</v>
      </c>
      <c r="E32" s="205">
        <f>IFERROR(VLOOKUP($A32,'Control-UTE Julio 2023'!$I$8:$L$24,4,FALSE),0)</f>
        <v>0</v>
      </c>
      <c r="F32" s="205">
        <f>IFERROR(VLOOKUP($A32,'Control-UTE Julio 2023'!$I$8:$L$24,2,FALSE),0)</f>
        <v>0</v>
      </c>
      <c r="G32" s="205">
        <f>IFERROR(VLOOKUP($A32,'Control-UTE Julio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15" t="s">
        <v>468</v>
      </c>
      <c r="D33" s="256">
        <f t="shared" si="0"/>
        <v>5.27</v>
      </c>
      <c r="E33" s="205">
        <f>IFERROR(VLOOKUP($A33,'Control-UTE Julio 2023'!$I$8:$L$24,4,FALSE),0)</f>
        <v>0</v>
      </c>
      <c r="F33" s="205">
        <f>IFERROR(VLOOKUP($A33,'Control-UTE Julio 2023'!$I$8:$L$24,2,FALSE),0)</f>
        <v>0</v>
      </c>
      <c r="G33" s="205">
        <f>IFERROR(VLOOKUP($A33,'Control-UTE Julio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15" t="s">
        <v>469</v>
      </c>
      <c r="D34" s="256">
        <f t="shared" si="0"/>
        <v>5.54</v>
      </c>
      <c r="E34" s="205">
        <f>IFERROR(VLOOKUP($A34,'Control-UTE Julio 2023'!$I$8:$L$24,4,FALSE),0)</f>
        <v>0</v>
      </c>
      <c r="F34" s="205">
        <f>IFERROR(VLOOKUP($A34,'Control-UTE Julio 2023'!$I$8:$L$24,2,FALSE),0)</f>
        <v>0</v>
      </c>
      <c r="G34" s="205">
        <f>IFERROR(VLOOKUP($A34,'Control-UTE Julio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15" t="s">
        <v>470</v>
      </c>
      <c r="D35" s="256">
        <f t="shared" si="0"/>
        <v>6.73</v>
      </c>
      <c r="E35" s="205">
        <f>IFERROR(VLOOKUP($A35,'Control-UTE Julio 2023'!$I$8:$L$24,4,FALSE),0)</f>
        <v>0</v>
      </c>
      <c r="F35" s="205">
        <f>IFERROR(VLOOKUP($A35,'Control-UTE Julio 2023'!$I$8:$L$24,2,FALSE),0)</f>
        <v>0</v>
      </c>
      <c r="G35" s="205">
        <f>IFERROR(VLOOKUP($A35,'Control-UTE Julio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15" t="s">
        <v>471</v>
      </c>
      <c r="D36" s="256">
        <f t="shared" si="0"/>
        <v>4.32</v>
      </c>
      <c r="E36" s="205">
        <f>IFERROR(VLOOKUP($A36,'Control-UTE Julio 2023'!$I$8:$L$24,4,FALSE),0)</f>
        <v>0</v>
      </c>
      <c r="F36" s="205">
        <f>IFERROR(VLOOKUP($A36,'Control-UTE Julio 2023'!$I$8:$L$24,2,FALSE),0)</f>
        <v>0</v>
      </c>
      <c r="G36" s="205">
        <f>IFERROR(VLOOKUP($A36,'Control-UTE Julio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15" t="s">
        <v>472</v>
      </c>
      <c r="D37" s="256">
        <f t="shared" si="0"/>
        <v>3.28</v>
      </c>
      <c r="E37" s="205">
        <f>IFERROR(VLOOKUP($A37,'Control-UTE Julio 2023'!$I$8:$L$24,4,FALSE),0)</f>
        <v>0</v>
      </c>
      <c r="F37" s="205">
        <f>IFERROR(VLOOKUP($A37,'Control-UTE Julio 2023'!$I$8:$L$24,2,FALSE),0)</f>
        <v>0</v>
      </c>
      <c r="G37" s="205">
        <f>IFERROR(VLOOKUP($A37,'Control-UTE Julio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15" t="s">
        <v>473</v>
      </c>
      <c r="D38" s="256">
        <f t="shared" si="0"/>
        <v>5.59</v>
      </c>
      <c r="E38" s="205">
        <f>IFERROR(VLOOKUP($A38,'Control-UTE Julio 2023'!$I$8:$L$24,4,FALSE),0)</f>
        <v>0</v>
      </c>
      <c r="F38" s="205">
        <f>IFERROR(VLOOKUP($A38,'Control-UTE Julio 2023'!$I$8:$L$24,2,FALSE),0)</f>
        <v>0</v>
      </c>
      <c r="G38" s="205">
        <f>IFERROR(VLOOKUP($A38,'Control-UTE Julio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15" t="s">
        <v>474</v>
      </c>
      <c r="D39" s="256">
        <f t="shared" si="0"/>
        <v>5.46</v>
      </c>
      <c r="E39" s="205">
        <f>IFERROR(VLOOKUP($A39,'Control-UTE Julio 2023'!$I$8:$L$24,4,FALSE),0)</f>
        <v>0</v>
      </c>
      <c r="F39" s="205">
        <f>IFERROR(VLOOKUP($A39,'Control-UTE Julio 2023'!$I$8:$L$24,2,FALSE),0)</f>
        <v>0</v>
      </c>
      <c r="G39" s="205">
        <f>IFERROR(VLOOKUP($A39,'Control-UTE Julio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15" t="s">
        <v>73</v>
      </c>
      <c r="D40" s="256">
        <f t="shared" si="0"/>
        <v>5.46</v>
      </c>
      <c r="E40" s="205">
        <f>IFERROR(VLOOKUP($A40,'Control-UTE Julio 2023'!$I$8:$L$24,4,FALSE),0)</f>
        <v>0</v>
      </c>
      <c r="F40" s="205">
        <f>IFERROR(VLOOKUP($A40,'Control-UTE Julio 2023'!$I$8:$L$24,2,FALSE),0)</f>
        <v>0</v>
      </c>
      <c r="G40" s="205">
        <f>IFERROR(VLOOKUP($A40,'Control-UTE Julio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15" t="s">
        <v>49</v>
      </c>
      <c r="D41" s="256">
        <f t="shared" si="0"/>
        <v>4.0999999999999996</v>
      </c>
      <c r="E41" s="205">
        <f>IFERROR(VLOOKUP($A41,'Control-UTE Julio 2023'!$I$8:$L$24,4,FALSE),0)</f>
        <v>0</v>
      </c>
      <c r="F41" s="205">
        <f>IFERROR(VLOOKUP($A41,'Control-UTE Julio 2023'!$I$8:$L$24,2,FALSE),0)</f>
        <v>0</v>
      </c>
      <c r="G41" s="205">
        <f>IFERROR(VLOOKUP($A41,'Control-UTE Julio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16" t="s">
        <v>72</v>
      </c>
      <c r="D42" s="256">
        <f t="shared" si="0"/>
        <v>4.0999999999999996</v>
      </c>
      <c r="E42" s="205">
        <f>IFERROR(VLOOKUP($A42,'Control-UTE Julio 2023'!$I$8:$L$24,4,FALSE),0)</f>
        <v>0</v>
      </c>
      <c r="F42" s="205">
        <f>IFERROR(VLOOKUP($A42,'Control-UTE Julio 2023'!$I$8:$L$24,2,FALSE),0)</f>
        <v>0</v>
      </c>
      <c r="G42" s="205">
        <f>IFERROR(VLOOKUP($A42,'Control-UTE Julio 2023'!$I$8:$L$24,3,FALSE),0)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17" t="s">
        <v>475</v>
      </c>
      <c r="D43" s="256">
        <f t="shared" si="0"/>
        <v>6.05</v>
      </c>
      <c r="E43" s="205">
        <f>IFERROR(VLOOKUP($A43,'Control-UTE Julio 2023'!$I$8:$L$24,4,FALSE),0)</f>
        <v>0</v>
      </c>
      <c r="F43" s="205">
        <f>IFERROR(VLOOKUP($A43,'Control-UTE Julio 2023'!$I$8:$L$24,2,FALSE),0)</f>
        <v>0</v>
      </c>
      <c r="G43" s="205">
        <f>IFERROR(VLOOKUP($A43,'Control-UTE Julio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18" t="s">
        <v>209</v>
      </c>
      <c r="D44" s="256">
        <f t="shared" si="0"/>
        <v>5.65</v>
      </c>
      <c r="E44" s="205">
        <f>IFERROR(VLOOKUP($A44,'Control-UTE Julio 2023'!$I$8:$L$24,4,FALSE),0)</f>
        <v>0</v>
      </c>
      <c r="F44" s="205">
        <f>IFERROR(VLOOKUP($A44,'Control-UTE Julio 2023'!$I$8:$L$24,2,FALSE),0)</f>
        <v>0</v>
      </c>
      <c r="G44" s="205">
        <f>IFERROR(VLOOKUP($A44,'Control-UTE Julio 2023'!$I$8:$L$24,3,FALSE),0)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17" t="s">
        <v>476</v>
      </c>
      <c r="D45" s="256">
        <f t="shared" si="0"/>
        <v>6.59</v>
      </c>
      <c r="E45" s="205">
        <f>IFERROR(VLOOKUP($A45,'Control-UTE Julio 2023'!$I$8:$L$24,4,FALSE),0)</f>
        <v>0</v>
      </c>
      <c r="F45" s="205">
        <f>IFERROR(VLOOKUP($A45,'Control-UTE Julio 2023'!$I$8:$L$24,2,FALSE),0)</f>
        <v>0</v>
      </c>
      <c r="G45" s="205">
        <f>IFERROR(VLOOKUP($A45,'Control-UTE Julio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19" t="s">
        <v>477</v>
      </c>
      <c r="D46" s="256">
        <f t="shared" si="0"/>
        <v>6.65</v>
      </c>
      <c r="E46" s="205">
        <f>IFERROR(VLOOKUP($A46,'Control-UTE Julio 2023'!$I$8:$L$24,4,FALSE),0)</f>
        <v>0</v>
      </c>
      <c r="F46" s="205">
        <f>IFERROR(VLOOKUP($A46,'Control-UTE Julio 2023'!$I$8:$L$24,2,FALSE),0)</f>
        <v>0</v>
      </c>
      <c r="G46" s="205">
        <f>IFERROR(VLOOKUP($A46,'Control-UTE Julio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19" t="s">
        <v>478</v>
      </c>
      <c r="D47" s="256">
        <f t="shared" si="0"/>
        <v>4.95</v>
      </c>
      <c r="E47" s="205">
        <f>IFERROR(VLOOKUP($A47,'Control-UTE Julio 2023'!$I$8:$L$24,4,FALSE),0)</f>
        <v>60</v>
      </c>
      <c r="F47" s="205">
        <f>IFERROR(VLOOKUP($A47,'Control-UTE Julio 2023'!$I$8:$L$24,2,FALSE),0)</f>
        <v>0</v>
      </c>
      <c r="G47" s="205">
        <f>IFERROR(VLOOKUP($A47,'Control-UTE Julio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19" t="s">
        <v>479</v>
      </c>
      <c r="D48" s="256">
        <f t="shared" si="0"/>
        <v>5.8</v>
      </c>
      <c r="E48" s="205">
        <f>IFERROR(VLOOKUP($A48,'Control-UTE Julio 2023'!$I$8:$L$24,4,FALSE),0)</f>
        <v>0</v>
      </c>
      <c r="F48" s="205">
        <f>IFERROR(VLOOKUP($A48,'Control-UTE Julio 2023'!$I$8:$L$24,2,FALSE),0)</f>
        <v>0</v>
      </c>
      <c r="G48" s="205">
        <f>IFERROR(VLOOKUP($A48,'Control-UTE Julio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19" t="s">
        <v>480</v>
      </c>
      <c r="D49" s="256">
        <f t="shared" si="0"/>
        <v>6.22</v>
      </c>
      <c r="E49" s="205">
        <f>IFERROR(VLOOKUP($A49,'Control-UTE Julio 2023'!$I$8:$L$24,4,FALSE),0)</f>
        <v>0</v>
      </c>
      <c r="F49" s="205">
        <f>IFERROR(VLOOKUP($A49,'Control-UTE Julio 2023'!$I$8:$L$24,2,FALSE),0)</f>
        <v>0</v>
      </c>
      <c r="G49" s="205">
        <f>IFERROR(VLOOKUP($A49,'Control-UTE Julio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15" t="s">
        <v>481</v>
      </c>
      <c r="D50" s="256">
        <f t="shared" si="0"/>
        <v>7.02</v>
      </c>
      <c r="E50" s="205">
        <f>IFERROR(VLOOKUP($A50,'Control-UTE Julio 2023'!$I$8:$L$24,4,FALSE),0)</f>
        <v>0</v>
      </c>
      <c r="F50" s="205">
        <f>IFERROR(VLOOKUP($A50,'Control-UTE Julio 2023'!$I$8:$L$24,2,FALSE),0)</f>
        <v>720</v>
      </c>
      <c r="G50" s="205">
        <f>IFERROR(VLOOKUP($A50,'Control-UTE Julio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15" t="s">
        <v>482</v>
      </c>
      <c r="D51" s="256">
        <f t="shared" si="0"/>
        <v>6.21</v>
      </c>
      <c r="E51" s="205">
        <f>IFERROR(VLOOKUP($A51,'Control-UTE Julio 2023'!$I$8:$L$24,4,FALSE),0)</f>
        <v>0</v>
      </c>
      <c r="F51" s="205">
        <f>IFERROR(VLOOKUP($A51,'Control-UTE Julio 2023'!$I$8:$L$24,2,FALSE),0)</f>
        <v>450</v>
      </c>
      <c r="G51" s="205">
        <f>IFERROR(VLOOKUP($A51,'Control-UTE Julio 2023'!$I$8:$L$24,3,FALSE),0)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15" t="s">
        <v>167</v>
      </c>
      <c r="D52" s="256">
        <f t="shared" si="0"/>
        <v>7.95</v>
      </c>
      <c r="E52" s="205">
        <f>IFERROR(VLOOKUP($A52,'Control-UTE Julio 2023'!$I$8:$L$24,4,FALSE),0)</f>
        <v>0</v>
      </c>
      <c r="F52" s="205">
        <f>IFERROR(VLOOKUP($A52,'Control-UTE Julio 2023'!$I$8:$L$24,2,FALSE),0)</f>
        <v>360</v>
      </c>
      <c r="G52" s="205">
        <f>IFERROR(VLOOKUP($A52,'Control-UTE Julio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16" t="s">
        <v>483</v>
      </c>
      <c r="D53" s="256">
        <f t="shared" si="0"/>
        <v>5.59</v>
      </c>
      <c r="E53" s="205">
        <f>IFERROR(VLOOKUP($A53,'Control-UTE Julio 2023'!$I$8:$L$24,4,FALSE),0)</f>
        <v>0</v>
      </c>
      <c r="F53" s="205">
        <f>IFERROR(VLOOKUP($A53,'Control-UTE Julio 2023'!$I$8:$L$24,2,FALSE),0)</f>
        <v>0</v>
      </c>
      <c r="G53" s="205">
        <f>IFERROR(VLOOKUP($A53,'Control-UTE Julio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0" t="s">
        <v>451</v>
      </c>
      <c r="D54" s="256">
        <f t="shared" si="0"/>
        <v>4.93</v>
      </c>
      <c r="E54" s="205">
        <f>IFERROR(VLOOKUP($A54,'Control-UTE Julio 2023'!$I$8:$L$24,4,FALSE),0)</f>
        <v>0</v>
      </c>
      <c r="F54" s="205">
        <f>IFERROR(VLOOKUP($A54,'Control-UTE Julio 2023'!$I$8:$L$24,2,FALSE),0)</f>
        <v>0</v>
      </c>
      <c r="G54" s="205">
        <f>IFERROR(VLOOKUP($A54,'Control-UTE Julio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0" t="s">
        <v>484</v>
      </c>
      <c r="D55" s="256">
        <f t="shared" si="0"/>
        <v>5.75</v>
      </c>
      <c r="E55" s="205">
        <f>IFERROR(VLOOKUP($A55,'Control-UTE Julio 2023'!$I$8:$L$24,4,FALSE),0)</f>
        <v>150</v>
      </c>
      <c r="F55" s="205">
        <f>IFERROR(VLOOKUP($A55,'Control-UTE Julio 2023'!$I$8:$L$24,2,FALSE),0)</f>
        <v>0</v>
      </c>
      <c r="G55" s="205">
        <f>IFERROR(VLOOKUP($A55,'Control-UTE Julio 2023'!$I$8:$L$24,3,FALSE),0)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Julio 2023'!$I$8:$L$24,4,FALSE),0)</f>
        <v>0</v>
      </c>
      <c r="F56" s="205">
        <f>IFERROR(VLOOKUP($A56,'Control-UTE Julio 2023'!$I$8:$L$24,2,FALSE),0)</f>
        <v>7230</v>
      </c>
      <c r="G56" s="205">
        <f>IFERROR(VLOOKUP($A56,'Control-UTE Julio 2023'!$I$8:$L$24,3,FALSE),0)</f>
        <v>500</v>
      </c>
      <c r="H56" s="205">
        <f t="shared" si="2"/>
        <v>7730</v>
      </c>
      <c r="I56" s="347" t="s">
        <v>12</v>
      </c>
      <c r="J56" s="346">
        <f>D56*H56</f>
        <v>22803.5</v>
      </c>
      <c r="K56" s="333"/>
      <c r="N56" s="199"/>
      <c r="O56" s="71" t="s">
        <v>399</v>
      </c>
      <c r="P56" s="237">
        <f>H56</f>
        <v>7730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7715</v>
      </c>
      <c r="F57" s="381">
        <f t="shared" ref="F57:G57" si="5">SUM(F8:F56)</f>
        <v>12430</v>
      </c>
      <c r="G57" s="381">
        <f t="shared" si="5"/>
        <v>650</v>
      </c>
      <c r="H57" s="381">
        <f>SUM(H8:H56)</f>
        <v>20795</v>
      </c>
      <c r="I57" s="408" t="s">
        <v>12</v>
      </c>
      <c r="J57" s="81">
        <f>SUM(J8:J56)</f>
        <v>84038.95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</row>
    <row r="59" spans="1:17" ht="30" customHeight="1" x14ac:dyDescent="0.2">
      <c r="B59" s="202"/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84038.95</v>
      </c>
      <c r="K59" s="377"/>
      <c r="M59" s="321"/>
    </row>
    <row r="60" spans="1:17" ht="30" customHeight="1" x14ac:dyDescent="0.2">
      <c r="B60" s="202"/>
      <c r="C60" s="540" t="s">
        <v>323</v>
      </c>
      <c r="D60" s="540"/>
      <c r="E60" s="540"/>
      <c r="F60" s="540"/>
      <c r="G60" s="540"/>
      <c r="H60" s="540"/>
      <c r="I60" s="392">
        <f>J60/$J$59</f>
        <v>0.31788890746493143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26715.05</v>
      </c>
      <c r="K60" s="333"/>
      <c r="L60" s="333"/>
      <c r="M60" s="333"/>
    </row>
    <row r="61" spans="1:17" ht="30" customHeight="1" x14ac:dyDescent="0.2">
      <c r="B61" s="202"/>
      <c r="C61" s="547" t="s">
        <v>591</v>
      </c>
      <c r="D61" s="540"/>
      <c r="E61" s="540"/>
      <c r="F61" s="540" t="e">
        <f>G61/G58</f>
        <v>#DIV/0!</v>
      </c>
      <c r="G61" s="540"/>
      <c r="H61" s="540"/>
      <c r="I61" s="392">
        <f>J61/$J$59</f>
        <v>0.65347556103449655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54917.4</v>
      </c>
      <c r="K61" s="377"/>
      <c r="L61" s="321"/>
      <c r="M61" s="321"/>
    </row>
    <row r="62" spans="1:17" ht="30" customHeight="1" x14ac:dyDescent="0.2">
      <c r="B62" s="202"/>
      <c r="C62" s="547" t="s">
        <v>592</v>
      </c>
      <c r="D62" s="540"/>
      <c r="E62" s="540"/>
      <c r="F62" s="540" t="e">
        <f>G62/G59</f>
        <v>#DIV/0!</v>
      </c>
      <c r="G62" s="540"/>
      <c r="H62" s="540"/>
      <c r="I62" s="392">
        <f>J62/$J$59</f>
        <v>2.8635531500572058E-2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2406.5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Julio 2023</v>
      </c>
    </row>
    <row r="64" spans="1:17" ht="30" customHeight="1" x14ac:dyDescent="0.2">
      <c r="B64" s="202"/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 s="200">
        <v>20002585</v>
      </c>
      <c r="P64" s="333"/>
    </row>
    <row r="65" spans="1:17" ht="35.25" customHeight="1" x14ac:dyDescent="0.2">
      <c r="B65" s="202"/>
      <c r="C65" s="541" t="s">
        <v>322</v>
      </c>
      <c r="D65" s="542"/>
      <c r="E65" s="542"/>
      <c r="F65" s="543"/>
      <c r="G65" s="340">
        <v>1866826.66</v>
      </c>
      <c r="H65" s="167">
        <v>0.99</v>
      </c>
      <c r="I65" s="205" t="s">
        <v>10</v>
      </c>
      <c r="J65" s="340">
        <f>(G65*H65)</f>
        <v>1848158.3933999999</v>
      </c>
      <c r="K65" s="377"/>
      <c r="L65" s="321"/>
      <c r="N65" s="199" t="s">
        <v>346</v>
      </c>
      <c r="O65" s="201">
        <v>20002374</v>
      </c>
      <c r="P65" s="393"/>
      <c r="Q65" s="424"/>
    </row>
    <row r="66" spans="1:17" ht="30" customHeight="1" x14ac:dyDescent="0.2">
      <c r="A66" s="261">
        <f>1/84</f>
        <v>1.1904761904761904E-2</v>
      </c>
      <c r="B66" s="202"/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 s="200"/>
      <c r="P66" s="200"/>
    </row>
    <row r="67" spans="1:17" ht="27" customHeight="1" x14ac:dyDescent="0.2">
      <c r="B67" s="202"/>
      <c r="C67" s="526" t="s">
        <v>345</v>
      </c>
      <c r="D67" s="526"/>
      <c r="E67" s="526"/>
      <c r="F67" s="526"/>
      <c r="G67" s="340">
        <f>G65</f>
        <v>1866826.66</v>
      </c>
      <c r="H67" s="167">
        <v>0.01</v>
      </c>
      <c r="I67" s="205" t="s">
        <v>10</v>
      </c>
      <c r="J67" s="340">
        <f>(G67*H67)</f>
        <v>18668.266599999999</v>
      </c>
      <c r="K67" s="377"/>
      <c r="L67" s="321"/>
      <c r="O67" s="200"/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199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85980.95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1866826.66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P67" xr:uid="{2800C415-B40A-4A89-9032-21EACB14C152}">
    <filterColumn colId="6">
      <filters blank="1">
        <filter val="0,01"/>
        <filter val="0,99"/>
        <filter val="1090"/>
        <filter val="120"/>
        <filter val="150"/>
        <filter val="1580"/>
        <filter val="1605"/>
        <filter val="20.795,00"/>
        <filter val="2340"/>
        <filter val="2420"/>
        <filter val="360"/>
        <filter val="390"/>
        <filter val="60"/>
        <filter val="600"/>
        <filter val="720"/>
        <filter val="7730"/>
        <filter val="800"/>
        <filter val="830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0E87-79A5-4174-85D1-5335D8650124}">
  <sheetPr>
    <pageSetUpPr fitToPage="1"/>
  </sheetPr>
  <dimension ref="A1:P120"/>
  <sheetViews>
    <sheetView topLeftCell="B1" zoomScaleNormal="100" workbookViewId="0">
      <selection activeCell="O10" sqref="O1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80086419</v>
      </c>
      <c r="C4" s="207" t="s">
        <v>607</v>
      </c>
      <c r="D4" s="204" t="s">
        <v>29</v>
      </c>
      <c r="E4" s="401">
        <v>440</v>
      </c>
      <c r="F4" s="204" t="s">
        <v>609</v>
      </c>
      <c r="G4" s="204" t="s">
        <v>384</v>
      </c>
      <c r="I4" s="200"/>
    </row>
    <row r="5" spans="2:16" x14ac:dyDescent="0.2">
      <c r="B5" s="205">
        <v>80086419</v>
      </c>
      <c r="C5" s="207" t="s">
        <v>607</v>
      </c>
      <c r="D5" s="204" t="s">
        <v>32</v>
      </c>
      <c r="E5" s="401">
        <v>990</v>
      </c>
      <c r="F5" s="204" t="s">
        <v>609</v>
      </c>
      <c r="G5" s="204" t="s">
        <v>384</v>
      </c>
      <c r="I5" s="200"/>
    </row>
    <row r="6" spans="2:16" x14ac:dyDescent="0.2">
      <c r="B6" s="205">
        <v>80086419</v>
      </c>
      <c r="C6" s="207" t="s">
        <v>607</v>
      </c>
      <c r="D6" s="204" t="s">
        <v>35</v>
      </c>
      <c r="E6" s="401">
        <v>635</v>
      </c>
      <c r="F6" s="204" t="s">
        <v>609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>
        <v>80086419</v>
      </c>
      <c r="C7" s="207" t="s">
        <v>607</v>
      </c>
      <c r="D7" s="204" t="s">
        <v>166</v>
      </c>
      <c r="E7" s="401">
        <v>160</v>
      </c>
      <c r="F7" s="204" t="s">
        <v>609</v>
      </c>
      <c r="G7" s="204" t="s">
        <v>383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24</v>
      </c>
      <c r="N7"/>
      <c r="O7"/>
    </row>
    <row r="8" spans="2:16" x14ac:dyDescent="0.2">
      <c r="B8" s="205">
        <v>80086419</v>
      </c>
      <c r="C8" s="207" t="s">
        <v>607</v>
      </c>
      <c r="D8" s="204" t="s">
        <v>37</v>
      </c>
      <c r="E8" s="401">
        <v>940</v>
      </c>
      <c r="F8" s="204" t="s">
        <v>609</v>
      </c>
      <c r="G8" s="204" t="s">
        <v>384</v>
      </c>
      <c r="I8" s="76" t="s">
        <v>29</v>
      </c>
      <c r="J8" s="76"/>
      <c r="K8" s="76"/>
      <c r="L8" s="76">
        <v>800</v>
      </c>
      <c r="M8" s="76">
        <v>800</v>
      </c>
      <c r="N8"/>
      <c r="O8"/>
      <c r="P8" s="200"/>
    </row>
    <row r="9" spans="2:16" x14ac:dyDescent="0.2">
      <c r="B9" s="205">
        <v>80086419</v>
      </c>
      <c r="C9" s="207" t="s">
        <v>607</v>
      </c>
      <c r="D9" s="204" t="s">
        <v>38</v>
      </c>
      <c r="E9" s="401">
        <v>120</v>
      </c>
      <c r="F9" s="204" t="s">
        <v>609</v>
      </c>
      <c r="G9" s="204" t="s">
        <v>384</v>
      </c>
      <c r="I9" s="76" t="s">
        <v>31</v>
      </c>
      <c r="J9" s="76"/>
      <c r="K9" s="76"/>
      <c r="L9" s="76">
        <v>830</v>
      </c>
      <c r="M9" s="76">
        <v>830</v>
      </c>
      <c r="N9"/>
      <c r="O9"/>
      <c r="P9" s="200"/>
    </row>
    <row r="10" spans="2:16" x14ac:dyDescent="0.2">
      <c r="B10" s="205">
        <v>80086419</v>
      </c>
      <c r="C10" s="207" t="s">
        <v>607</v>
      </c>
      <c r="D10" s="204" t="s">
        <v>39</v>
      </c>
      <c r="E10" s="401">
        <v>390</v>
      </c>
      <c r="F10" s="204" t="s">
        <v>609</v>
      </c>
      <c r="G10" s="204" t="s">
        <v>384</v>
      </c>
      <c r="I10" s="76" t="s">
        <v>32</v>
      </c>
      <c r="J10" s="76"/>
      <c r="K10" s="76"/>
      <c r="L10" s="76">
        <v>1580</v>
      </c>
      <c r="M10" s="76">
        <v>1580</v>
      </c>
      <c r="N10"/>
      <c r="O10"/>
      <c r="P10" s="200"/>
    </row>
    <row r="11" spans="2:16" x14ac:dyDescent="0.2">
      <c r="B11" s="205">
        <v>80086419</v>
      </c>
      <c r="C11" s="207" t="s">
        <v>607</v>
      </c>
      <c r="D11" s="204" t="s">
        <v>389</v>
      </c>
      <c r="E11" s="401">
        <v>880</v>
      </c>
      <c r="F11" s="204" t="s">
        <v>609</v>
      </c>
      <c r="G11" s="204" t="s">
        <v>383</v>
      </c>
      <c r="I11" s="76" t="s">
        <v>33</v>
      </c>
      <c r="J11" s="76">
        <v>900</v>
      </c>
      <c r="K11" s="76"/>
      <c r="L11" s="76">
        <v>1520</v>
      </c>
      <c r="M11" s="76">
        <v>2420</v>
      </c>
      <c r="N11"/>
      <c r="O11"/>
      <c r="P11" s="200"/>
    </row>
    <row r="12" spans="2:16" x14ac:dyDescent="0.2">
      <c r="B12" s="205">
        <v>80086419</v>
      </c>
      <c r="C12" s="207" t="s">
        <v>607</v>
      </c>
      <c r="D12" s="204" t="s">
        <v>42</v>
      </c>
      <c r="E12" s="401">
        <v>140</v>
      </c>
      <c r="F12" s="204" t="s">
        <v>609</v>
      </c>
      <c r="G12" s="204" t="s">
        <v>383</v>
      </c>
      <c r="I12" s="76" t="s">
        <v>35</v>
      </c>
      <c r="J12" s="76">
        <v>2340</v>
      </c>
      <c r="K12" s="76"/>
      <c r="L12" s="76"/>
      <c r="M12" s="76">
        <v>2340</v>
      </c>
      <c r="N12"/>
      <c r="O12"/>
      <c r="P12" s="200"/>
    </row>
    <row r="13" spans="2:16" x14ac:dyDescent="0.2">
      <c r="B13" s="205">
        <v>80086689</v>
      </c>
      <c r="C13" s="207" t="s">
        <v>607</v>
      </c>
      <c r="D13" s="204" t="s">
        <v>31</v>
      </c>
      <c r="E13" s="401">
        <v>370</v>
      </c>
      <c r="F13" s="204" t="s">
        <v>610</v>
      </c>
      <c r="G13" s="204" t="s">
        <v>384</v>
      </c>
      <c r="I13" s="76" t="s">
        <v>149</v>
      </c>
      <c r="J13" s="76">
        <v>720</v>
      </c>
      <c r="K13" s="76"/>
      <c r="L13" s="76"/>
      <c r="M13" s="76">
        <v>720</v>
      </c>
      <c r="N13"/>
      <c r="O13"/>
      <c r="P13" s="200"/>
    </row>
    <row r="14" spans="2:16" x14ac:dyDescent="0.2">
      <c r="B14" s="205">
        <v>80086689</v>
      </c>
      <c r="C14" s="207" t="s">
        <v>607</v>
      </c>
      <c r="D14" s="204" t="s">
        <v>32</v>
      </c>
      <c r="E14" s="401">
        <v>295</v>
      </c>
      <c r="F14" s="204" t="s">
        <v>610</v>
      </c>
      <c r="G14" s="204" t="s">
        <v>384</v>
      </c>
      <c r="I14" s="76" t="s">
        <v>214</v>
      </c>
      <c r="J14" s="76">
        <v>450</v>
      </c>
      <c r="K14" s="76">
        <v>150</v>
      </c>
      <c r="L14" s="76"/>
      <c r="M14" s="76">
        <v>600</v>
      </c>
      <c r="N14"/>
      <c r="O14"/>
      <c r="P14" s="200"/>
    </row>
    <row r="15" spans="2:16" x14ac:dyDescent="0.2">
      <c r="B15" s="205">
        <v>80086689</v>
      </c>
      <c r="C15" s="207" t="s">
        <v>607</v>
      </c>
      <c r="D15" s="204" t="s">
        <v>382</v>
      </c>
      <c r="E15" s="401">
        <v>30</v>
      </c>
      <c r="F15" s="204" t="s">
        <v>610</v>
      </c>
      <c r="G15" s="204" t="s">
        <v>384</v>
      </c>
      <c r="I15" s="76" t="s">
        <v>166</v>
      </c>
      <c r="J15" s="76">
        <v>360</v>
      </c>
      <c r="K15" s="76"/>
      <c r="L15" s="76"/>
      <c r="M15" s="76">
        <v>360</v>
      </c>
      <c r="N15"/>
      <c r="O15"/>
      <c r="P15" s="200"/>
    </row>
    <row r="16" spans="2:16" x14ac:dyDescent="0.2">
      <c r="B16" s="205">
        <v>80086398</v>
      </c>
      <c r="C16" s="207" t="s">
        <v>608</v>
      </c>
      <c r="D16" s="204" t="s">
        <v>29</v>
      </c>
      <c r="E16" s="401">
        <v>360</v>
      </c>
      <c r="F16" s="204" t="s">
        <v>611</v>
      </c>
      <c r="G16" s="204" t="s">
        <v>384</v>
      </c>
      <c r="H16" t="s">
        <v>613</v>
      </c>
      <c r="I16" s="76" t="s">
        <v>37</v>
      </c>
      <c r="J16" s="76"/>
      <c r="K16" s="76"/>
      <c r="L16" s="76">
        <v>1605</v>
      </c>
      <c r="M16" s="76">
        <v>1605</v>
      </c>
      <c r="N16"/>
      <c r="O16"/>
      <c r="P16" s="200"/>
    </row>
    <row r="17" spans="1:15" x14ac:dyDescent="0.2">
      <c r="B17" s="205">
        <v>80086398</v>
      </c>
      <c r="C17" s="207" t="s">
        <v>608</v>
      </c>
      <c r="D17" s="204" t="s">
        <v>35</v>
      </c>
      <c r="E17" s="401">
        <v>1705</v>
      </c>
      <c r="F17" s="204" t="s">
        <v>611</v>
      </c>
      <c r="G17" s="204" t="s">
        <v>383</v>
      </c>
      <c r="I17" s="76" t="s">
        <v>38</v>
      </c>
      <c r="J17" s="76"/>
      <c r="K17" s="76"/>
      <c r="L17" s="76">
        <v>120</v>
      </c>
      <c r="M17" s="76">
        <v>120</v>
      </c>
      <c r="N17"/>
      <c r="O17"/>
    </row>
    <row r="18" spans="1:15" x14ac:dyDescent="0.2">
      <c r="B18" s="205">
        <v>80086398</v>
      </c>
      <c r="C18" s="207" t="s">
        <v>608</v>
      </c>
      <c r="D18" s="204" t="s">
        <v>149</v>
      </c>
      <c r="E18" s="401">
        <v>720</v>
      </c>
      <c r="F18" s="204" t="s">
        <v>611</v>
      </c>
      <c r="G18" s="204" t="s">
        <v>383</v>
      </c>
      <c r="I18" s="76" t="s">
        <v>39</v>
      </c>
      <c r="J18" s="76"/>
      <c r="K18" s="76"/>
      <c r="L18" s="76">
        <v>390</v>
      </c>
      <c r="M18" s="76">
        <v>390</v>
      </c>
      <c r="N18"/>
      <c r="O18"/>
    </row>
    <row r="19" spans="1:15" x14ac:dyDescent="0.2">
      <c r="B19" s="205">
        <v>80086398</v>
      </c>
      <c r="C19" s="207" t="s">
        <v>608</v>
      </c>
      <c r="D19" s="204" t="s">
        <v>214</v>
      </c>
      <c r="E19" s="401">
        <v>450</v>
      </c>
      <c r="F19" s="204" t="s">
        <v>611</v>
      </c>
      <c r="G19" s="204" t="s">
        <v>383</v>
      </c>
      <c r="I19" s="76" t="s">
        <v>389</v>
      </c>
      <c r="J19" s="76">
        <v>7230</v>
      </c>
      <c r="K19" s="76">
        <v>500</v>
      </c>
      <c r="L19" s="76"/>
      <c r="M19" s="76">
        <v>7730</v>
      </c>
      <c r="N19"/>
      <c r="O19"/>
    </row>
    <row r="20" spans="1:15" x14ac:dyDescent="0.2">
      <c r="B20" s="205">
        <v>80086398</v>
      </c>
      <c r="C20" s="207" t="s">
        <v>608</v>
      </c>
      <c r="D20" s="204" t="s">
        <v>214</v>
      </c>
      <c r="E20" s="401">
        <v>150</v>
      </c>
      <c r="F20" s="204" t="s">
        <v>611</v>
      </c>
      <c r="G20" s="204" t="s">
        <v>527</v>
      </c>
      <c r="I20" s="76" t="s">
        <v>42</v>
      </c>
      <c r="J20" s="76">
        <v>430</v>
      </c>
      <c r="K20" s="76"/>
      <c r="L20" s="76">
        <v>660</v>
      </c>
      <c r="M20" s="76">
        <v>1090</v>
      </c>
      <c r="N20"/>
      <c r="O20"/>
    </row>
    <row r="21" spans="1:15" x14ac:dyDescent="0.2">
      <c r="B21" s="205">
        <v>80086398</v>
      </c>
      <c r="C21" s="207" t="s">
        <v>608</v>
      </c>
      <c r="D21" s="204" t="s">
        <v>166</v>
      </c>
      <c r="E21" s="401">
        <v>200</v>
      </c>
      <c r="F21" s="204" t="s">
        <v>611</v>
      </c>
      <c r="G21" s="204" t="s">
        <v>383</v>
      </c>
      <c r="I21" s="76" t="s">
        <v>382</v>
      </c>
      <c r="J21" s="76"/>
      <c r="K21" s="76"/>
      <c r="L21" s="76">
        <v>60</v>
      </c>
      <c r="M21" s="76">
        <v>60</v>
      </c>
      <c r="N21"/>
      <c r="O21"/>
    </row>
    <row r="22" spans="1:15" x14ac:dyDescent="0.2">
      <c r="B22" s="205">
        <v>80086398</v>
      </c>
      <c r="C22" s="207" t="s">
        <v>608</v>
      </c>
      <c r="D22" s="204" t="s">
        <v>389</v>
      </c>
      <c r="E22" s="401">
        <v>4200</v>
      </c>
      <c r="F22" s="204" t="s">
        <v>611</v>
      </c>
      <c r="G22" s="204" t="s">
        <v>383</v>
      </c>
      <c r="I22" s="76" t="s">
        <v>484</v>
      </c>
      <c r="J22" s="76"/>
      <c r="K22" s="76"/>
      <c r="L22" s="76">
        <v>150</v>
      </c>
      <c r="M22" s="76">
        <v>150</v>
      </c>
      <c r="N22"/>
      <c r="O22"/>
    </row>
    <row r="23" spans="1:15" x14ac:dyDescent="0.2">
      <c r="B23" s="205">
        <v>80086398</v>
      </c>
      <c r="C23" s="207" t="s">
        <v>608</v>
      </c>
      <c r="D23" s="204" t="s">
        <v>389</v>
      </c>
      <c r="E23" s="401">
        <v>500</v>
      </c>
      <c r="F23" s="204" t="s">
        <v>611</v>
      </c>
      <c r="G23" s="204" t="s">
        <v>527</v>
      </c>
      <c r="H23" s="58"/>
      <c r="I23" s="76" t="s">
        <v>24</v>
      </c>
      <c r="J23" s="76">
        <v>12430</v>
      </c>
      <c r="K23" s="76">
        <v>650</v>
      </c>
      <c r="L23" s="76">
        <v>7715</v>
      </c>
      <c r="M23" s="76">
        <v>20795</v>
      </c>
      <c r="N23"/>
      <c r="O23"/>
    </row>
    <row r="24" spans="1:15" x14ac:dyDescent="0.2">
      <c r="B24" s="205">
        <v>80086398</v>
      </c>
      <c r="C24" s="207" t="s">
        <v>608</v>
      </c>
      <c r="D24" s="204" t="s">
        <v>42</v>
      </c>
      <c r="E24" s="341">
        <v>190</v>
      </c>
      <c r="F24" s="204" t="s">
        <v>611</v>
      </c>
      <c r="G24" s="204" t="s">
        <v>383</v>
      </c>
      <c r="H24" s="58"/>
      <c r="I24"/>
      <c r="J24"/>
      <c r="K24"/>
      <c r="L24"/>
      <c r="M24"/>
      <c r="N24"/>
      <c r="O24"/>
    </row>
    <row r="25" spans="1:15" x14ac:dyDescent="0.2">
      <c r="B25" s="205">
        <v>80086398</v>
      </c>
      <c r="C25" s="207" t="s">
        <v>608</v>
      </c>
      <c r="D25" s="204" t="s">
        <v>42</v>
      </c>
      <c r="E25" s="341">
        <v>660</v>
      </c>
      <c r="F25" s="204" t="s">
        <v>611</v>
      </c>
      <c r="G25" s="204" t="s">
        <v>384</v>
      </c>
      <c r="H25" s="58"/>
      <c r="I25"/>
      <c r="J25"/>
      <c r="K25"/>
      <c r="L25"/>
      <c r="M25"/>
      <c r="N25"/>
    </row>
    <row r="26" spans="1:15" x14ac:dyDescent="0.2">
      <c r="B26" s="205">
        <v>80086405</v>
      </c>
      <c r="C26" s="207" t="s">
        <v>608</v>
      </c>
      <c r="D26" s="204" t="s">
        <v>31</v>
      </c>
      <c r="E26" s="341">
        <v>460</v>
      </c>
      <c r="F26" s="204" t="s">
        <v>612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80086405</v>
      </c>
      <c r="C27" s="207" t="s">
        <v>608</v>
      </c>
      <c r="D27" s="204" t="s">
        <v>32</v>
      </c>
      <c r="E27" s="358">
        <v>295</v>
      </c>
      <c r="F27" s="204" t="s">
        <v>612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80086405</v>
      </c>
      <c r="C28" s="207" t="s">
        <v>608</v>
      </c>
      <c r="D28" s="204" t="s">
        <v>33</v>
      </c>
      <c r="E28" s="401">
        <v>900</v>
      </c>
      <c r="F28" s="204" t="s">
        <v>612</v>
      </c>
      <c r="G28" s="204" t="s">
        <v>383</v>
      </c>
      <c r="H28" s="58"/>
      <c r="I28"/>
      <c r="J28"/>
    </row>
    <row r="29" spans="1:15" x14ac:dyDescent="0.2">
      <c r="B29" s="205">
        <v>80086405</v>
      </c>
      <c r="C29" s="207" t="s">
        <v>608</v>
      </c>
      <c r="D29" s="204" t="s">
        <v>33</v>
      </c>
      <c r="E29" s="401">
        <v>1520</v>
      </c>
      <c r="F29" s="204" t="s">
        <v>612</v>
      </c>
      <c r="G29" s="204" t="s">
        <v>384</v>
      </c>
      <c r="H29" s="58"/>
      <c r="I29"/>
      <c r="J29"/>
    </row>
    <row r="30" spans="1:15" x14ac:dyDescent="0.2">
      <c r="B30" s="205">
        <v>80086405</v>
      </c>
      <c r="C30" s="207" t="s">
        <v>608</v>
      </c>
      <c r="D30" s="204" t="s">
        <v>37</v>
      </c>
      <c r="E30" s="401">
        <v>665</v>
      </c>
      <c r="F30" s="204" t="s">
        <v>612</v>
      </c>
      <c r="G30" s="204" t="s">
        <v>384</v>
      </c>
      <c r="H30" s="58"/>
      <c r="I30"/>
      <c r="J30"/>
    </row>
    <row r="31" spans="1:15" x14ac:dyDescent="0.2">
      <c r="B31" s="205">
        <v>80086405</v>
      </c>
      <c r="C31" s="207" t="s">
        <v>608</v>
      </c>
      <c r="D31" s="204" t="s">
        <v>389</v>
      </c>
      <c r="E31" s="401">
        <v>2150</v>
      </c>
      <c r="F31" s="204" t="s">
        <v>612</v>
      </c>
      <c r="G31" s="204" t="s">
        <v>383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80086405</v>
      </c>
      <c r="C32" s="207" t="s">
        <v>608</v>
      </c>
      <c r="D32" s="204" t="s">
        <v>42</v>
      </c>
      <c r="E32" s="401">
        <v>100</v>
      </c>
      <c r="F32" s="204" t="s">
        <v>612</v>
      </c>
      <c r="G32" s="204" t="s">
        <v>383</v>
      </c>
      <c r="H32" s="202"/>
      <c r="I32"/>
      <c r="J32"/>
      <c r="K32" s="348"/>
    </row>
    <row r="33" spans="1:14" x14ac:dyDescent="0.2">
      <c r="B33" s="205">
        <v>80086405</v>
      </c>
      <c r="C33" s="207" t="s">
        <v>608</v>
      </c>
      <c r="D33" s="205" t="s">
        <v>382</v>
      </c>
      <c r="E33" s="425">
        <v>30</v>
      </c>
      <c r="F33" s="204" t="s">
        <v>612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 t="s">
        <v>605</v>
      </c>
      <c r="C34" s="207" t="s">
        <v>606</v>
      </c>
      <c r="D34" s="205" t="s">
        <v>484</v>
      </c>
      <c r="E34" s="205">
        <v>150</v>
      </c>
      <c r="F34" s="205" t="s">
        <v>563</v>
      </c>
      <c r="G34" s="204" t="s">
        <v>384</v>
      </c>
      <c r="I34"/>
      <c r="J34"/>
    </row>
    <row r="35" spans="1:14" s="200" customFormat="1" x14ac:dyDescent="0.2">
      <c r="A35" s="199"/>
      <c r="B35" s="205"/>
      <c r="C35" s="207"/>
      <c r="D35" s="204"/>
      <c r="E35" s="425"/>
      <c r="F35" s="204"/>
      <c r="G35" s="204"/>
      <c r="I35"/>
      <c r="J35"/>
      <c r="N35" s="348"/>
    </row>
    <row r="36" spans="1:14" s="200" customFormat="1" x14ac:dyDescent="0.2">
      <c r="A36" s="199"/>
      <c r="B36" s="205"/>
      <c r="C36" s="207"/>
      <c r="D36" s="204"/>
      <c r="E36" s="205"/>
      <c r="F36" s="204"/>
      <c r="G36" s="204"/>
      <c r="I36"/>
      <c r="J36"/>
      <c r="K36" s="348"/>
      <c r="N36" s="348"/>
    </row>
    <row r="37" spans="1:14" s="200" customFormat="1" x14ac:dyDescent="0.2">
      <c r="A37" s="199"/>
      <c r="B37" s="205"/>
      <c r="C37" s="207"/>
      <c r="D37" s="204"/>
      <c r="E37" s="205"/>
      <c r="F37" s="204"/>
      <c r="G37" s="204"/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426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B3:G41" xr:uid="{23586DE7-8E7F-4243-948B-D96CC3BE2A1A}"/>
  <dataValidations count="6">
    <dataValidation type="list" allowBlank="1" showInputMessage="1" showErrorMessage="1" sqref="D4:D42" xr:uid="{8A251561-DA03-4FF6-95C0-37638EF99320}">
      <formula1>$B$49:$B$97</formula1>
    </dataValidation>
    <dataValidation type="list" allowBlank="1" showInputMessage="1" showErrorMessage="1" sqref="G42:G45 G34" xr:uid="{A740F471-64CE-421E-84A4-24EB4682557E}">
      <formula1>$C$49:$C$52</formula1>
    </dataValidation>
    <dataValidation type="list" allowBlank="1" showInputMessage="1" showErrorMessage="1" sqref="D50" xr:uid="{3A0BB9F8-B348-47FA-A52C-E006E53408DA}">
      <formula1>$B$49:$B$69</formula1>
    </dataValidation>
    <dataValidation type="list" allowBlank="1" showInputMessage="1" showErrorMessage="1" sqref="D46:D49" xr:uid="{22D59CE8-D77D-4C5D-94E1-2CD4B48F96E1}">
      <formula1>$B$49:$B$76</formula1>
    </dataValidation>
    <dataValidation type="list" allowBlank="1" showInputMessage="1" showErrorMessage="1" sqref="D43:D45" xr:uid="{FBD34BAD-CC90-44F4-853C-D623756BF083}">
      <formula1>$B$47:$B$74</formula1>
    </dataValidation>
    <dataValidation type="list" allowBlank="1" showInputMessage="1" showErrorMessage="1" sqref="G4:G33 G35:G41" xr:uid="{FCE6E3F7-E8B8-4A4A-97B8-A58D9350A314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710CA-1A33-4324-BB80-53A92BD6EE26}">
  <sheetPr filterMode="1">
    <tabColor rgb="FFFFC000"/>
    <pageSetUpPr fitToPage="1"/>
  </sheetPr>
  <dimension ref="A1:Q153"/>
  <sheetViews>
    <sheetView showGridLines="0" topLeftCell="C11" zoomScale="85" zoomScaleNormal="85" workbookViewId="0">
      <selection activeCell="G56" sqref="G56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615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256">
        <f t="shared" ref="D8:D56" si="0">VLOOKUP(A8,$A$104:$B$155,2,FALSE)</f>
        <v>3.02</v>
      </c>
      <c r="E8" s="205">
        <f>IFERROR(VLOOKUP($A8,'Control-UTE Agosto 2023'!$I$8:$L$24,4,FALSE),0)</f>
        <v>1590</v>
      </c>
      <c r="F8" s="205">
        <f>IFERROR(VLOOKUP($A8,'Control-UTE Agosto 2023'!$I$8:$L$24,2,FALSE),0)</f>
        <v>900</v>
      </c>
      <c r="G8" s="205">
        <f>IFERROR(VLOOKUP($A8,'Control-UTE Agosto 2023'!$I$8:$L$24,3,FALSE),0)</f>
        <v>0</v>
      </c>
      <c r="H8" s="205">
        <f>E8+F8+G8</f>
        <v>2490</v>
      </c>
      <c r="I8" s="205" t="s">
        <v>12</v>
      </c>
      <c r="J8" s="346">
        <f>ROUND(D8*H8,2)</f>
        <v>7519.8</v>
      </c>
      <c r="K8" s="346" t="e">
        <f t="shared" ref="K8:N8" si="1">ROUND(E8*I8,2)</f>
        <v>#VALUE!</v>
      </c>
      <c r="L8" s="346">
        <f t="shared" si="1"/>
        <v>6767820</v>
      </c>
      <c r="M8" s="346" t="e">
        <f t="shared" si="1"/>
        <v>#VALUE!</v>
      </c>
      <c r="N8" s="346">
        <f t="shared" si="1"/>
        <v>16851871800</v>
      </c>
      <c r="O8" s="71" t="s">
        <v>228</v>
      </c>
      <c r="P8" s="237">
        <f>H8</f>
        <v>2490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si="0"/>
        <v>4.04</v>
      </c>
      <c r="E9" s="205">
        <f>IFERROR(VLOOKUP($A9,'Control-UTE Agosto 2023'!$I$8:$L$24,4,FALSE),0)</f>
        <v>1580</v>
      </c>
      <c r="F9" s="205">
        <f>IFERROR(VLOOKUP($A9,'Control-UTE Agosto 2023'!$I$8:$L$24,2,FALSE),0)</f>
        <v>0</v>
      </c>
      <c r="G9" s="205">
        <f>IFERROR(VLOOKUP($A9,'Control-UTE Agosto 2023'!$I$8:$L$24,3,FALSE),0)</f>
        <v>0</v>
      </c>
      <c r="H9" s="205">
        <f t="shared" ref="H9:H56" si="2">E9+F9+G9</f>
        <v>1580</v>
      </c>
      <c r="I9" s="205" t="s">
        <v>12</v>
      </c>
      <c r="J9" s="346">
        <f t="shared" ref="J9:J55" si="3">D9*H9</f>
        <v>6383.2</v>
      </c>
      <c r="K9" s="333"/>
      <c r="O9" s="71" t="s">
        <v>486</v>
      </c>
      <c r="P9" s="237">
        <f t="shared" ref="P9:P55" si="4">H9</f>
        <v>1580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0"/>
        <v>3.06</v>
      </c>
      <c r="E10" s="205">
        <f>IFERROR(VLOOKUP($A10,'Control-UTE Agosto 2023'!$I$8:$L$24,4,FALSE),0)</f>
        <v>120</v>
      </c>
      <c r="F10" s="205">
        <f>IFERROR(VLOOKUP($A10,'Control-UTE Agosto 2023'!$I$8:$L$24,2,FALSE),0)</f>
        <v>0</v>
      </c>
      <c r="G10" s="205">
        <f>IFERROR(VLOOKUP($A10,'Control-UTE Agosto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256">
        <f t="shared" si="0"/>
        <v>2.73</v>
      </c>
      <c r="E11" s="205">
        <f>IFERROR(VLOOKUP($A11,'Control-UTE Agosto 2023'!$I$8:$L$24,4,FALSE),0)</f>
        <v>1547</v>
      </c>
      <c r="F11" s="205">
        <f>IFERROR(VLOOKUP($A11,'Control-UTE Agosto 2023'!$I$8:$L$24,2,FALSE),0)</f>
        <v>0</v>
      </c>
      <c r="G11" s="205">
        <f>IFERROR(VLOOKUP($A11,'Control-UTE Agosto 2023'!$I$8:$L$24,3,FALSE),0)</f>
        <v>0</v>
      </c>
      <c r="H11" s="205">
        <f t="shared" si="2"/>
        <v>1547</v>
      </c>
      <c r="I11" s="205" t="s">
        <v>12</v>
      </c>
      <c r="J11" s="346">
        <f t="shared" si="3"/>
        <v>4223.3100000000004</v>
      </c>
      <c r="K11" s="377"/>
      <c r="N11" s="199"/>
      <c r="O11" s="71" t="s">
        <v>230</v>
      </c>
      <c r="P11" s="237">
        <f t="shared" si="4"/>
        <v>1547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256">
        <f t="shared" si="0"/>
        <v>3.59</v>
      </c>
      <c r="E12" s="205">
        <f>IFERROR(VLOOKUP($A12,'Control-UTE Agosto 2023'!$I$8:$L$24,4,FALSE),0)</f>
        <v>270</v>
      </c>
      <c r="F12" s="205">
        <f>IFERROR(VLOOKUP($A12,'Control-UTE Agosto 2023'!$I$8:$L$24,2,FALSE),0)</f>
        <v>0</v>
      </c>
      <c r="G12" s="205">
        <f>IFERROR(VLOOKUP($A12,'Control-UTE Agosto 2023'!$I$8:$L$24,3,FALSE),0)</f>
        <v>0</v>
      </c>
      <c r="H12" s="205">
        <f t="shared" si="2"/>
        <v>270</v>
      </c>
      <c r="I12" s="205" t="s">
        <v>12</v>
      </c>
      <c r="J12" s="346">
        <f t="shared" si="3"/>
        <v>969.3</v>
      </c>
      <c r="K12" s="377"/>
      <c r="N12" s="199"/>
      <c r="O12" s="71" t="s">
        <v>487</v>
      </c>
      <c r="P12" s="237">
        <f t="shared" si="4"/>
        <v>270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0"/>
        <v>2.73</v>
      </c>
      <c r="E13" s="205">
        <f>IFERROR(VLOOKUP($A13,'Control-UTE Agosto 2023'!$I$8:$L$24,4,FALSE),0)</f>
        <v>0</v>
      </c>
      <c r="F13" s="205">
        <f>IFERROR(VLOOKUP($A13,'Control-UTE Agosto 2023'!$I$8:$L$24,2,FALSE),0)</f>
        <v>0</v>
      </c>
      <c r="G13" s="205">
        <f>IFERROR(VLOOKUP($A13,'Control-UTE Agosto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0"/>
        <v>4.3899999999999997</v>
      </c>
      <c r="E14" s="205">
        <f>IFERROR(VLOOKUP($A14,'Control-UTE Agosto 2023'!$I$8:$L$24,4,FALSE),0)</f>
        <v>0</v>
      </c>
      <c r="F14" s="205">
        <f>IFERROR(VLOOKUP($A14,'Control-UTE Agosto 2023'!$I$8:$L$24,2,FALSE),0)</f>
        <v>0</v>
      </c>
      <c r="G14" s="205">
        <f>IFERROR(VLOOKUP($A14,'Control-UTE Agosto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256">
        <f t="shared" si="0"/>
        <v>3.51</v>
      </c>
      <c r="E15" s="205">
        <f>IFERROR(VLOOKUP($A15,'Control-UTE Agosto 2023'!$I$8:$L$24,4,FALSE),0)</f>
        <v>830</v>
      </c>
      <c r="F15" s="205">
        <f>IFERROR(VLOOKUP($A15,'Control-UTE Agosto 2023'!$I$8:$L$24,2,FALSE),0)</f>
        <v>0</v>
      </c>
      <c r="G15" s="205">
        <f>IFERROR(VLOOKUP($A15,'Control-UTE Agosto 2023'!$I$8:$L$24,3,FALSE),0)</f>
        <v>0</v>
      </c>
      <c r="H15" s="205">
        <f t="shared" si="2"/>
        <v>830</v>
      </c>
      <c r="I15" s="347" t="s">
        <v>12</v>
      </c>
      <c r="J15" s="346">
        <f t="shared" si="3"/>
        <v>2913.2999999999997</v>
      </c>
      <c r="K15" s="377"/>
      <c r="N15" s="199"/>
      <c r="O15" s="71" t="s">
        <v>224</v>
      </c>
      <c r="P15" s="237">
        <f t="shared" si="4"/>
        <v>830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256">
        <f t="shared" si="0"/>
        <v>5.58</v>
      </c>
      <c r="E16" s="205">
        <f>IFERROR(VLOOKUP($A16,'Control-UTE Agosto 2023'!$I$8:$L$24,4,FALSE),0)</f>
        <v>850</v>
      </c>
      <c r="F16" s="205">
        <f>IFERROR(VLOOKUP($A16,'Control-UTE Agosto 2023'!$I$8:$L$24,2,FALSE),0)</f>
        <v>110</v>
      </c>
      <c r="G16" s="205">
        <f>IFERROR(VLOOKUP($A16,'Control-UTE Agosto 2023'!$I$8:$L$24,3,FALSE),0)</f>
        <v>0</v>
      </c>
      <c r="H16" s="205">
        <f t="shared" si="2"/>
        <v>960</v>
      </c>
      <c r="I16" s="347" t="s">
        <v>12</v>
      </c>
      <c r="J16" s="346">
        <f t="shared" si="3"/>
        <v>5356.8</v>
      </c>
      <c r="K16" s="377"/>
      <c r="O16" s="71" t="s">
        <v>488</v>
      </c>
      <c r="P16" s="237">
        <f t="shared" si="4"/>
        <v>960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0"/>
        <v>1.5</v>
      </c>
      <c r="E17" s="205">
        <f>IFERROR(VLOOKUP($A17,'Control-UTE Agosto 2023'!$I$8:$L$24,4,FALSE),0)</f>
        <v>0</v>
      </c>
      <c r="F17" s="205">
        <f>IFERROR(VLOOKUP($A17,'Control-UTE Agosto 2023'!$I$8:$L$24,2,FALSE),0)</f>
        <v>0</v>
      </c>
      <c r="G17" s="205">
        <f>IFERROR(VLOOKUP($A17,'Control-UTE Agosto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256">
        <f t="shared" si="0"/>
        <v>2.34</v>
      </c>
      <c r="E18" s="205">
        <f>IFERROR(VLOOKUP($A18,'Control-UTE Agosto 2023'!$I$8:$L$24,4,FALSE),0)</f>
        <v>920</v>
      </c>
      <c r="F18" s="205">
        <f>IFERROR(VLOOKUP($A18,'Control-UTE Agosto 2023'!$I$8:$L$24,2,FALSE),0)</f>
        <v>0</v>
      </c>
      <c r="G18" s="205">
        <f>IFERROR(VLOOKUP($A18,'Control-UTE Agosto 2023'!$I$8:$L$24,3,FALSE),0)</f>
        <v>0</v>
      </c>
      <c r="H18" s="205">
        <f t="shared" si="2"/>
        <v>920</v>
      </c>
      <c r="I18" s="347" t="s">
        <v>12</v>
      </c>
      <c r="J18" s="346">
        <f t="shared" si="3"/>
        <v>2152.7999999999997</v>
      </c>
      <c r="K18" s="333"/>
      <c r="N18" s="199"/>
      <c r="O18" s="71" t="s">
        <v>226</v>
      </c>
      <c r="P18" s="237">
        <f>H18</f>
        <v>920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256">
        <f t="shared" si="0"/>
        <v>7.59</v>
      </c>
      <c r="E19" s="205">
        <f>IFERROR(VLOOKUP($A19,'Control-UTE Agosto 2023'!$I$8:$L$24,4,FALSE),0)</f>
        <v>0</v>
      </c>
      <c r="F19" s="205">
        <f>IFERROR(VLOOKUP($A19,'Control-UTE Agosto 2023'!$I$8:$L$24,2,FALSE),0)</f>
        <v>2340</v>
      </c>
      <c r="G19" s="205">
        <f>IFERROR(VLOOKUP($A19,'Control-UTE Agosto 2023'!$I$8:$L$24,3,FALSE),0)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0"/>
        <v>6.92</v>
      </c>
      <c r="E20" s="205">
        <f>IFERROR(VLOOKUP($A20,'Control-UTE Agosto 2023'!$I$8:$L$24,4,FALSE),0)</f>
        <v>0</v>
      </c>
      <c r="F20" s="205">
        <f>IFERROR(VLOOKUP($A20,'Control-UTE Agosto 2023'!$I$8:$L$24,2,FALSE),0)</f>
        <v>0</v>
      </c>
      <c r="G20" s="205">
        <f>IFERROR(VLOOKUP($A20,'Control-UTE Agosto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0"/>
        <v>4.95</v>
      </c>
      <c r="E21" s="205">
        <f>IFERROR(VLOOKUP($A21,'Control-UTE Agosto 2023'!$I$8:$L$24,4,FALSE),0)</f>
        <v>0</v>
      </c>
      <c r="F21" s="205">
        <f>IFERROR(VLOOKUP($A21,'Control-UTE Agosto 2023'!$I$8:$L$24,2,FALSE),0)</f>
        <v>0</v>
      </c>
      <c r="G21" s="205">
        <f>IFERROR(VLOOKUP($A21,'Control-UTE Agosto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0"/>
        <v>2.54</v>
      </c>
      <c r="E22" s="205">
        <f>IFERROR(VLOOKUP($A22,'Control-UTE Agosto 2023'!$I$8:$L$24,4,FALSE),0)</f>
        <v>0</v>
      </c>
      <c r="F22" s="205">
        <f>IFERROR(VLOOKUP($A22,'Control-UTE Agosto 2023'!$I$8:$L$24,2,FALSE),0)</f>
        <v>0</v>
      </c>
      <c r="G22" s="205">
        <f>IFERROR(VLOOKUP($A22,'Control-UTE Agosto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0"/>
        <v>2.41</v>
      </c>
      <c r="E23" s="205">
        <f>IFERROR(VLOOKUP($A23,'Control-UTE Agosto 2023'!$I$8:$L$24,4,FALSE),0)</f>
        <v>0</v>
      </c>
      <c r="F23" s="205">
        <f>IFERROR(VLOOKUP($A23,'Control-UTE Agosto 2023'!$I$8:$L$24,2,FALSE),0)</f>
        <v>0</v>
      </c>
      <c r="G23" s="205">
        <f>IFERROR(VLOOKUP($A23,'Control-UTE Agosto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0"/>
        <v>4.32</v>
      </c>
      <c r="E24" s="205">
        <f>IFERROR(VLOOKUP($A24,'Control-UTE Agosto 2023'!$I$8:$L$24,4,FALSE),0)</f>
        <v>0</v>
      </c>
      <c r="F24" s="205">
        <f>IFERROR(VLOOKUP($A24,'Control-UTE Agosto 2023'!$I$8:$L$24,2,FALSE),0)</f>
        <v>0</v>
      </c>
      <c r="G24" s="205">
        <f>IFERROR(VLOOKUP($A24,'Control-UTE Agosto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0"/>
        <v>7.75</v>
      </c>
      <c r="E25" s="205">
        <f>IFERROR(VLOOKUP($A25,'Control-UTE Agosto 2023'!$I$8:$L$24,4,FALSE),0)</f>
        <v>0</v>
      </c>
      <c r="F25" s="205">
        <f>IFERROR(VLOOKUP($A25,'Control-UTE Agosto 2023'!$I$8:$L$24,2,FALSE),0)</f>
        <v>0</v>
      </c>
      <c r="G25" s="205">
        <f>IFERROR(VLOOKUP($A25,'Control-UTE Agosto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0"/>
        <v>8.26</v>
      </c>
      <c r="E26" s="205">
        <f>IFERROR(VLOOKUP($A26,'Control-UTE Agosto 2023'!$I$8:$L$24,4,FALSE),0)</f>
        <v>0</v>
      </c>
      <c r="F26" s="205">
        <f>IFERROR(VLOOKUP($A26,'Control-UTE Agosto 2023'!$I$8:$L$24,2,FALSE),0)</f>
        <v>0</v>
      </c>
      <c r="G26" s="205">
        <f>IFERROR(VLOOKUP($A26,'Control-UTE Agosto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0"/>
        <v>7.39</v>
      </c>
      <c r="E27" s="205">
        <f>IFERROR(VLOOKUP($A27,'Control-UTE Agosto 2023'!$I$8:$L$24,4,FALSE),0)</f>
        <v>0</v>
      </c>
      <c r="F27" s="205">
        <f>IFERROR(VLOOKUP($A27,'Control-UTE Agosto 2023'!$I$8:$L$24,2,FALSE),0)</f>
        <v>0</v>
      </c>
      <c r="G27" s="205">
        <f>IFERROR(VLOOKUP($A27,'Control-UTE Agosto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0"/>
        <v>2850</v>
      </c>
      <c r="E28" s="205">
        <f>IFERROR(VLOOKUP($A28,'Control-UTE Agosto 2023'!$I$8:$L$24,4,FALSE),0)</f>
        <v>0</v>
      </c>
      <c r="F28" s="205">
        <f>IFERROR(VLOOKUP($A28,'Control-UTE Agosto 2023'!$I$8:$L$24,2,FALSE),0)</f>
        <v>0</v>
      </c>
      <c r="G28" s="205">
        <f>IFERROR(VLOOKUP($A28,'Control-UTE Agosto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0"/>
        <v>5.84</v>
      </c>
      <c r="E29" s="205">
        <f>IFERROR(VLOOKUP($A29,'Control-UTE Agosto 2023'!$I$8:$L$24,4,FALSE),0)</f>
        <v>0</v>
      </c>
      <c r="F29" s="205">
        <f>IFERROR(VLOOKUP($A29,'Control-UTE Agosto 2023'!$I$8:$L$24,2,FALSE),0)</f>
        <v>0</v>
      </c>
      <c r="G29" s="205">
        <f>IFERROR(VLOOKUP($A29,'Control-UTE Agosto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256">
        <f t="shared" si="0"/>
        <v>2.79</v>
      </c>
      <c r="E30" s="205">
        <f>IFERROR(VLOOKUP($A30,'Control-UTE Agosto 2023'!$I$8:$L$24,4,FALSE),0)</f>
        <v>0</v>
      </c>
      <c r="F30" s="205">
        <f>IFERROR(VLOOKUP($A30,'Control-UTE Agosto 2023'!$I$8:$L$24,2,FALSE),0)</f>
        <v>0</v>
      </c>
      <c r="G30" s="205">
        <f>IFERROR(VLOOKUP($A30,'Control-UTE Agosto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0"/>
        <v>4.97</v>
      </c>
      <c r="E31" s="205">
        <f>IFERROR(VLOOKUP($A31,'Control-UTE Agosto 2023'!$I$8:$L$24,4,FALSE),0)</f>
        <v>0</v>
      </c>
      <c r="F31" s="205">
        <f>IFERROR(VLOOKUP($A31,'Control-UTE Agosto 2023'!$I$8:$L$24,2,FALSE),0)</f>
        <v>0</v>
      </c>
      <c r="G31" s="205">
        <f>IFERROR(VLOOKUP($A31,'Control-UTE Agosto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0"/>
        <v>4.1900000000000004</v>
      </c>
      <c r="E32" s="205">
        <f>IFERROR(VLOOKUP($A32,'Control-UTE Agosto 2023'!$I$8:$L$24,4,FALSE),0)</f>
        <v>0</v>
      </c>
      <c r="F32" s="205">
        <f>IFERROR(VLOOKUP($A32,'Control-UTE Agosto 2023'!$I$8:$L$24,2,FALSE),0)</f>
        <v>0</v>
      </c>
      <c r="G32" s="205">
        <f>IFERROR(VLOOKUP($A32,'Control-UTE Agosto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0"/>
        <v>5.27</v>
      </c>
      <c r="E33" s="205">
        <f>IFERROR(VLOOKUP($A33,'Control-UTE Agosto 2023'!$I$8:$L$24,4,FALSE),0)</f>
        <v>0</v>
      </c>
      <c r="F33" s="205">
        <f>IFERROR(VLOOKUP($A33,'Control-UTE Agosto 2023'!$I$8:$L$24,2,FALSE),0)</f>
        <v>0</v>
      </c>
      <c r="G33" s="205">
        <f>IFERROR(VLOOKUP($A33,'Control-UTE Agosto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0"/>
        <v>5.54</v>
      </c>
      <c r="E34" s="205">
        <f>IFERROR(VLOOKUP($A34,'Control-UTE Agosto 2023'!$I$8:$L$24,4,FALSE),0)</f>
        <v>0</v>
      </c>
      <c r="F34" s="205">
        <f>IFERROR(VLOOKUP($A34,'Control-UTE Agosto 2023'!$I$8:$L$24,2,FALSE),0)</f>
        <v>0</v>
      </c>
      <c r="G34" s="205">
        <f>IFERROR(VLOOKUP($A34,'Control-UTE Agosto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0"/>
        <v>6.73</v>
      </c>
      <c r="E35" s="205">
        <f>IFERROR(VLOOKUP($A35,'Control-UTE Agosto 2023'!$I$8:$L$24,4,FALSE),0)</f>
        <v>0</v>
      </c>
      <c r="F35" s="205">
        <f>IFERROR(VLOOKUP($A35,'Control-UTE Agosto 2023'!$I$8:$L$24,2,FALSE),0)</f>
        <v>0</v>
      </c>
      <c r="G35" s="205">
        <f>IFERROR(VLOOKUP($A35,'Control-UTE Agosto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0"/>
        <v>4.32</v>
      </c>
      <c r="E36" s="205">
        <f>IFERROR(VLOOKUP($A36,'Control-UTE Agosto 2023'!$I$8:$L$24,4,FALSE),0)</f>
        <v>0</v>
      </c>
      <c r="F36" s="205">
        <f>IFERROR(VLOOKUP($A36,'Control-UTE Agosto 2023'!$I$8:$L$24,2,FALSE),0)</f>
        <v>0</v>
      </c>
      <c r="G36" s="205">
        <f>IFERROR(VLOOKUP($A36,'Control-UTE Agosto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0"/>
        <v>3.28</v>
      </c>
      <c r="E37" s="205">
        <f>IFERROR(VLOOKUP($A37,'Control-UTE Agosto 2023'!$I$8:$L$24,4,FALSE),0)</f>
        <v>0</v>
      </c>
      <c r="F37" s="205">
        <f>IFERROR(VLOOKUP($A37,'Control-UTE Agosto 2023'!$I$8:$L$24,2,FALSE),0)</f>
        <v>0</v>
      </c>
      <c r="G37" s="205">
        <f>IFERROR(VLOOKUP($A37,'Control-UTE Agosto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0"/>
        <v>5.59</v>
      </c>
      <c r="E38" s="205">
        <f>IFERROR(VLOOKUP($A38,'Control-UTE Agosto 2023'!$I$8:$L$24,4,FALSE),0)</f>
        <v>0</v>
      </c>
      <c r="F38" s="205">
        <f>IFERROR(VLOOKUP($A38,'Control-UTE Agosto 2023'!$I$8:$L$24,2,FALSE),0)</f>
        <v>0</v>
      </c>
      <c r="G38" s="205">
        <f>IFERROR(VLOOKUP($A38,'Control-UTE Agosto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0"/>
        <v>5.46</v>
      </c>
      <c r="E39" s="205">
        <f>IFERROR(VLOOKUP($A39,'Control-UTE Agosto 2023'!$I$8:$L$24,4,FALSE),0)</f>
        <v>0</v>
      </c>
      <c r="F39" s="205">
        <f>IFERROR(VLOOKUP($A39,'Control-UTE Agosto 2023'!$I$8:$L$24,2,FALSE),0)</f>
        <v>0</v>
      </c>
      <c r="G39" s="205">
        <f>IFERROR(VLOOKUP($A39,'Control-UTE Agosto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0"/>
        <v>5.46</v>
      </c>
      <c r="E40" s="205">
        <f>IFERROR(VLOOKUP($A40,'Control-UTE Agosto 2023'!$I$8:$L$24,4,FALSE),0)</f>
        <v>0</v>
      </c>
      <c r="F40" s="205">
        <f>IFERROR(VLOOKUP($A40,'Control-UTE Agosto 2023'!$I$8:$L$24,2,FALSE),0)</f>
        <v>0</v>
      </c>
      <c r="G40" s="205">
        <f>IFERROR(VLOOKUP($A40,'Control-UTE Agosto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0"/>
        <v>4.0999999999999996</v>
      </c>
      <c r="E41" s="205">
        <f>IFERROR(VLOOKUP($A41,'Control-UTE Agosto 2023'!$I$8:$L$24,4,FALSE),0)</f>
        <v>0</v>
      </c>
      <c r="F41" s="205">
        <f>IFERROR(VLOOKUP($A41,'Control-UTE Agosto 2023'!$I$8:$L$24,2,FALSE),0)</f>
        <v>0</v>
      </c>
      <c r="G41" s="205">
        <f>IFERROR(VLOOKUP($A41,'Control-UTE Agosto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0"/>
        <v>4.0999999999999996</v>
      </c>
      <c r="E42" s="205">
        <f>IFERROR(VLOOKUP($A42,'Control-UTE Agosto 2023'!$I$8:$L$24,4,FALSE),0)</f>
        <v>0</v>
      </c>
      <c r="F42" s="205">
        <f>IFERROR(VLOOKUP($A42,'Control-UTE Agosto 2023'!$I$8:$L$24,2,FALSE),0)</f>
        <v>0</v>
      </c>
      <c r="G42" s="205">
        <f>IFERROR(VLOOKUP($A42,'Control-UTE Agosto 2023'!$I$8:$L$24,3,FALSE),0)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0"/>
        <v>6.05</v>
      </c>
      <c r="E43" s="205">
        <f>IFERROR(VLOOKUP($A43,'Control-UTE Agosto 2023'!$I$8:$L$24,4,FALSE),0)</f>
        <v>0</v>
      </c>
      <c r="F43" s="205">
        <f>IFERROR(VLOOKUP($A43,'Control-UTE Agosto 2023'!$I$8:$L$24,2,FALSE),0)</f>
        <v>0</v>
      </c>
      <c r="G43" s="205">
        <f>IFERROR(VLOOKUP($A43,'Control-UTE Agosto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0"/>
        <v>5.65</v>
      </c>
      <c r="E44" s="205">
        <f>IFERROR(VLOOKUP($A44,'Control-UTE Agosto 2023'!$I$8:$L$24,4,FALSE),0)</f>
        <v>0</v>
      </c>
      <c r="F44" s="205">
        <f>IFERROR(VLOOKUP($A44,'Control-UTE Agosto 2023'!$I$8:$L$24,2,FALSE),0)</f>
        <v>0</v>
      </c>
      <c r="G44" s="205">
        <f>IFERROR(VLOOKUP($A44,'Control-UTE Agosto 2023'!$I$8:$L$24,3,FALSE),0)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0"/>
        <v>6.59</v>
      </c>
      <c r="E45" s="205">
        <f>IFERROR(VLOOKUP($A45,'Control-UTE Agosto 2023'!$I$8:$L$24,4,FALSE),0)</f>
        <v>0</v>
      </c>
      <c r="F45" s="205">
        <f>IFERROR(VLOOKUP($A45,'Control-UTE Agosto 2023'!$I$8:$L$24,2,FALSE),0)</f>
        <v>0</v>
      </c>
      <c r="G45" s="205">
        <f>IFERROR(VLOOKUP($A45,'Control-UTE Agosto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0"/>
        <v>6.65</v>
      </c>
      <c r="E46" s="205">
        <f>IFERROR(VLOOKUP($A46,'Control-UTE Agosto 2023'!$I$8:$L$24,4,FALSE),0)</f>
        <v>0</v>
      </c>
      <c r="F46" s="205">
        <f>IFERROR(VLOOKUP($A46,'Control-UTE Agosto 2023'!$I$8:$L$24,2,FALSE),0)</f>
        <v>0</v>
      </c>
      <c r="G46" s="205">
        <f>IFERROR(VLOOKUP($A46,'Control-UTE Agosto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256">
        <f t="shared" si="0"/>
        <v>4.95</v>
      </c>
      <c r="E47" s="205">
        <f>IFERROR(VLOOKUP($A47,'Control-UTE Agosto 2023'!$I$8:$L$24,4,FALSE),0)</f>
        <v>60</v>
      </c>
      <c r="F47" s="205">
        <f>IFERROR(VLOOKUP($A47,'Control-UTE Agosto 2023'!$I$8:$L$24,2,FALSE),0)</f>
        <v>0</v>
      </c>
      <c r="G47" s="205">
        <f>IFERROR(VLOOKUP($A47,'Control-UTE Agosto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0"/>
        <v>5.8</v>
      </c>
      <c r="E48" s="205">
        <f>IFERROR(VLOOKUP($A48,'Control-UTE Agosto 2023'!$I$8:$L$24,4,FALSE),0)</f>
        <v>0</v>
      </c>
      <c r="F48" s="205">
        <f>IFERROR(VLOOKUP($A48,'Control-UTE Agosto 2023'!$I$8:$L$24,2,FALSE),0)</f>
        <v>0</v>
      </c>
      <c r="G48" s="205">
        <f>IFERROR(VLOOKUP($A48,'Control-UTE Agosto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0"/>
        <v>6.22</v>
      </c>
      <c r="E49" s="205">
        <f>IFERROR(VLOOKUP($A49,'Control-UTE Agosto 2023'!$I$8:$L$24,4,FALSE),0)</f>
        <v>0</v>
      </c>
      <c r="F49" s="205">
        <f>IFERROR(VLOOKUP($A49,'Control-UTE Agosto 2023'!$I$8:$L$24,2,FALSE),0)</f>
        <v>0</v>
      </c>
      <c r="G49" s="205">
        <f>IFERROR(VLOOKUP($A49,'Control-UTE Agosto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27" t="s">
        <v>481</v>
      </c>
      <c r="D50" s="256">
        <f t="shared" si="0"/>
        <v>7.02</v>
      </c>
      <c r="E50" s="205">
        <f>IFERROR(VLOOKUP($A50,'Control-UTE Agosto 2023'!$I$8:$L$24,4,FALSE),0)</f>
        <v>0</v>
      </c>
      <c r="F50" s="205">
        <f>IFERROR(VLOOKUP($A50,'Control-UTE Agosto 2023'!$I$8:$L$24,2,FALSE),0)</f>
        <v>720</v>
      </c>
      <c r="G50" s="205">
        <f>IFERROR(VLOOKUP($A50,'Control-UTE Agosto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27" t="s">
        <v>482</v>
      </c>
      <c r="D51" s="256">
        <f t="shared" si="0"/>
        <v>6.21</v>
      </c>
      <c r="E51" s="205">
        <f>IFERROR(VLOOKUP($A51,'Control-UTE Agosto 2023'!$I$8:$L$24,4,FALSE),0)</f>
        <v>0</v>
      </c>
      <c r="F51" s="205">
        <f>IFERROR(VLOOKUP($A51,'Control-UTE Agosto 2023'!$I$8:$L$24,2,FALSE),0)</f>
        <v>450</v>
      </c>
      <c r="G51" s="205">
        <f>IFERROR(VLOOKUP($A51,'Control-UTE Agosto 2023'!$I$8:$L$24,3,FALSE),0)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27" t="s">
        <v>167</v>
      </c>
      <c r="D52" s="256">
        <f t="shared" si="0"/>
        <v>7.95</v>
      </c>
      <c r="E52" s="205">
        <f>IFERROR(VLOOKUP($A52,'Control-UTE Agosto 2023'!$I$8:$L$24,4,FALSE),0)</f>
        <v>0</v>
      </c>
      <c r="F52" s="205">
        <f>IFERROR(VLOOKUP($A52,'Control-UTE Agosto 2023'!$I$8:$L$24,2,FALSE),0)</f>
        <v>360</v>
      </c>
      <c r="G52" s="205">
        <f>IFERROR(VLOOKUP($A52,'Control-UTE Agosto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0"/>
        <v>5.59</v>
      </c>
      <c r="E53" s="205">
        <f>IFERROR(VLOOKUP($A53,'Control-UTE Agosto 2023'!$I$8:$L$24,4,FALSE),0)</f>
        <v>0</v>
      </c>
      <c r="F53" s="205">
        <f>IFERROR(VLOOKUP($A53,'Control-UTE Agosto 2023'!$I$8:$L$24,2,FALSE),0)</f>
        <v>0</v>
      </c>
      <c r="G53" s="205">
        <f>IFERROR(VLOOKUP($A53,'Control-UTE Agosto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0"/>
        <v>4.93</v>
      </c>
      <c r="E54" s="205">
        <f>IFERROR(VLOOKUP($A54,'Control-UTE Agosto 2023'!$I$8:$L$24,4,FALSE),0)</f>
        <v>0</v>
      </c>
      <c r="F54" s="205">
        <f>IFERROR(VLOOKUP($A54,'Control-UTE Agosto 2023'!$I$8:$L$24,2,FALSE),0)</f>
        <v>0</v>
      </c>
      <c r="G54" s="205">
        <f>IFERROR(VLOOKUP($A54,'Control-UTE Agosto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7" t="s">
        <v>484</v>
      </c>
      <c r="D55" s="256">
        <f t="shared" si="0"/>
        <v>5.75</v>
      </c>
      <c r="E55" s="205">
        <f>IFERROR(VLOOKUP($A55,'Control-UTE Agosto 2023'!$I$8:$L$24,4,FALSE),0)</f>
        <v>150</v>
      </c>
      <c r="F55" s="205">
        <f>IFERROR(VLOOKUP($A55,'Control-UTE Agosto 2023'!$I$8:$L$24,2,FALSE),0)</f>
        <v>0</v>
      </c>
      <c r="G55" s="205">
        <f>IFERROR(VLOOKUP($A55,'Control-UTE Agosto 2023'!$I$8:$L$24,3,FALSE),0)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Agosto 2023'!$I$8:$L$24,4,FALSE),0)</f>
        <v>0</v>
      </c>
      <c r="F56" s="205">
        <f>IFERROR(VLOOKUP($A56,'Control-UTE Agosto 2023'!$I$8:$L$24,2,FALSE),0)</f>
        <v>7340</v>
      </c>
      <c r="G56" s="205">
        <f>IFERROR(VLOOKUP($A56,'Control-UTE Agosto 2023'!$I$8:$L$24,3,FALSE),0)</f>
        <v>490</v>
      </c>
      <c r="H56" s="205">
        <f t="shared" si="2"/>
        <v>7830</v>
      </c>
      <c r="I56" s="347" t="s">
        <v>12</v>
      </c>
      <c r="J56" s="346">
        <f>D56*H56</f>
        <v>23098.5</v>
      </c>
      <c r="K56" s="333"/>
      <c r="N56" s="199"/>
      <c r="O56" s="71" t="s">
        <v>399</v>
      </c>
      <c r="P56" s="237">
        <f>H56</f>
        <v>7830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7917</v>
      </c>
      <c r="F57" s="381">
        <f t="shared" ref="F57:G57" si="5">SUM(F8:F56)</f>
        <v>12220</v>
      </c>
      <c r="G57" s="381">
        <f t="shared" si="5"/>
        <v>640</v>
      </c>
      <c r="H57" s="381">
        <f>SUM(H8:H56)</f>
        <v>20777</v>
      </c>
      <c r="I57" s="408" t="s">
        <v>12</v>
      </c>
      <c r="J57" s="81">
        <f>SUM(J8:J56)</f>
        <v>83546.709999999992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  <c r="O58" s="199" t="s">
        <v>649</v>
      </c>
    </row>
    <row r="59" spans="1:17" ht="30" customHeight="1" x14ac:dyDescent="0.2">
      <c r="B59" s="431" t="s">
        <v>643</v>
      </c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83546.709999999992</v>
      </c>
      <c r="K59" s="377"/>
      <c r="M59" s="321"/>
      <c r="O59">
        <v>80089629</v>
      </c>
    </row>
    <row r="60" spans="1:17" ht="30" customHeight="1" x14ac:dyDescent="0.2">
      <c r="B60" s="431">
        <v>200000000</v>
      </c>
      <c r="C60" s="547" t="s">
        <v>644</v>
      </c>
      <c r="D60" s="540"/>
      <c r="E60" s="540"/>
      <c r="F60" s="540"/>
      <c r="G60" s="540"/>
      <c r="H60" s="540"/>
      <c r="I60" s="392">
        <f>J60/$J$59</f>
        <v>0.33171156590127848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27713.41</v>
      </c>
      <c r="K60" s="333"/>
      <c r="L60" s="333"/>
      <c r="M60" s="333"/>
    </row>
    <row r="61" spans="1:17" ht="30" customHeight="1" x14ac:dyDescent="0.2">
      <c r="B61" s="431">
        <v>200000000</v>
      </c>
      <c r="C61" s="547" t="s">
        <v>591</v>
      </c>
      <c r="D61" s="540"/>
      <c r="E61" s="540"/>
      <c r="F61" s="540" t="e">
        <f>G61/G58</f>
        <v>#DIV/0!</v>
      </c>
      <c r="G61" s="540"/>
      <c r="H61" s="540"/>
      <c r="I61" s="392">
        <f>J61/$J$59</f>
        <v>0.63983728383798721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53456.3</v>
      </c>
      <c r="K61" s="377"/>
      <c r="L61" s="321"/>
      <c r="M61" s="321"/>
    </row>
    <row r="62" spans="1:17" ht="30" customHeight="1" x14ac:dyDescent="0.2">
      <c r="B62" s="431">
        <v>240000000</v>
      </c>
      <c r="C62" s="547" t="s">
        <v>592</v>
      </c>
      <c r="D62" s="540"/>
      <c r="E62" s="540"/>
      <c r="F62" s="540" t="e">
        <f>G62/G59</f>
        <v>#DIV/0!</v>
      </c>
      <c r="G62" s="540"/>
      <c r="H62" s="540"/>
      <c r="I62" s="392">
        <f>J62/$J$59</f>
        <v>2.8451150260734387E-2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2377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Agosto 2023</v>
      </c>
    </row>
    <row r="64" spans="1:17" ht="30" customHeight="1" x14ac:dyDescent="0.2">
      <c r="B64" s="431">
        <v>200000000</v>
      </c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>
        <v>80089628</v>
      </c>
      <c r="Q64" s="200">
        <v>20002585</v>
      </c>
    </row>
    <row r="65" spans="1:17" ht="35.25" customHeight="1" x14ac:dyDescent="0.2">
      <c r="B65" s="431">
        <v>200000000</v>
      </c>
      <c r="C65" s="541" t="s">
        <v>322</v>
      </c>
      <c r="D65" s="542"/>
      <c r="E65" s="542"/>
      <c r="F65" s="543"/>
      <c r="G65" s="340">
        <v>2199326.9900000002</v>
      </c>
      <c r="H65" s="167">
        <v>0.99</v>
      </c>
      <c r="I65" s="205" t="s">
        <v>10</v>
      </c>
      <c r="J65" s="340">
        <f>(G65*H65)</f>
        <v>2177333.7201</v>
      </c>
      <c r="K65" s="377"/>
      <c r="L65" s="321"/>
      <c r="N65" s="199" t="s">
        <v>346</v>
      </c>
      <c r="O65">
        <v>80089627</v>
      </c>
      <c r="Q65" s="201">
        <v>20002374</v>
      </c>
    </row>
    <row r="66" spans="1:17" ht="30" customHeight="1" x14ac:dyDescent="0.2">
      <c r="A66" s="261">
        <f>1/84</f>
        <v>1.1904761904761904E-2</v>
      </c>
      <c r="B66" s="431">
        <v>240000000</v>
      </c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>
        <v>80089628</v>
      </c>
      <c r="P66" s="200"/>
    </row>
    <row r="67" spans="1:17" ht="27" customHeight="1" x14ac:dyDescent="0.2">
      <c r="B67" s="431">
        <v>240000000</v>
      </c>
      <c r="C67" s="526" t="s">
        <v>345</v>
      </c>
      <c r="D67" s="526"/>
      <c r="E67" s="526"/>
      <c r="F67" s="526"/>
      <c r="G67" s="340">
        <f>G65</f>
        <v>2199326.9900000002</v>
      </c>
      <c r="H67" s="167">
        <v>0.01</v>
      </c>
      <c r="I67" s="205" t="s">
        <v>10</v>
      </c>
      <c r="J67" s="340">
        <f>(G67*H67)</f>
        <v>21993.269900000003</v>
      </c>
      <c r="K67" s="377"/>
      <c r="L67" s="321"/>
      <c r="O67">
        <v>80089627</v>
      </c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234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85488.709999999992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2199326.9900000002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Q67" xr:uid="{F7C710CA-1A33-4324-BB80-53A92BD6EE26}">
    <filterColumn colId="6">
      <filters blank="1">
        <filter val="0,01"/>
        <filter val="0,99"/>
        <filter val="120"/>
        <filter val="150"/>
        <filter val="1547"/>
        <filter val="1580"/>
        <filter val="20.777,00"/>
        <filter val="2340"/>
        <filter val="2490"/>
        <filter val="270"/>
        <filter val="360"/>
        <filter val="60"/>
        <filter val="600"/>
        <filter val="720"/>
        <filter val="7830"/>
        <filter val="830"/>
        <filter val="920"/>
        <filter val="960"/>
      </filters>
    </filterColumn>
  </autoFilter>
  <mergeCells count="20"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  <mergeCell ref="E78:J78"/>
    <mergeCell ref="F79:J79"/>
    <mergeCell ref="C66:F66"/>
    <mergeCell ref="C67:F67"/>
    <mergeCell ref="B69:F69"/>
    <mergeCell ref="H69:J69"/>
    <mergeCell ref="B70:F70"/>
    <mergeCell ref="H70:J7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247C-56BB-47A0-82F2-3C6201037273}">
  <sheetPr>
    <pageSetUpPr fitToPage="1"/>
  </sheetPr>
  <dimension ref="A1:P120"/>
  <sheetViews>
    <sheetView topLeftCell="G3" zoomScaleNormal="100" workbookViewId="0">
      <selection activeCell="K7" sqref="K7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3" width="11.140625" style="199" bestFit="1" customWidth="1"/>
    <col min="14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80088942</v>
      </c>
      <c r="C4" s="207" t="s">
        <v>616</v>
      </c>
      <c r="D4" s="204" t="s">
        <v>389</v>
      </c>
      <c r="E4" s="401">
        <v>4815</v>
      </c>
      <c r="F4" s="204" t="s">
        <v>617</v>
      </c>
      <c r="G4" s="204" t="s">
        <v>383</v>
      </c>
      <c r="I4" s="200"/>
    </row>
    <row r="5" spans="2:16" x14ac:dyDescent="0.2">
      <c r="B5" s="205">
        <v>80088942</v>
      </c>
      <c r="C5" s="207" t="s">
        <v>616</v>
      </c>
      <c r="D5" s="204" t="s">
        <v>389</v>
      </c>
      <c r="E5" s="401">
        <v>490</v>
      </c>
      <c r="F5" s="204" t="s">
        <v>617</v>
      </c>
      <c r="G5" s="204" t="s">
        <v>527</v>
      </c>
      <c r="I5" s="200"/>
    </row>
    <row r="6" spans="2:16" x14ac:dyDescent="0.2">
      <c r="B6" s="205">
        <v>80088942</v>
      </c>
      <c r="C6" s="207" t="s">
        <v>616</v>
      </c>
      <c r="D6" s="204" t="s">
        <v>42</v>
      </c>
      <c r="E6" s="401">
        <v>710</v>
      </c>
      <c r="F6" s="204" t="s">
        <v>617</v>
      </c>
      <c r="G6" s="204" t="s">
        <v>384</v>
      </c>
      <c r="I6" s="101" t="s">
        <v>154</v>
      </c>
      <c r="J6" s="101" t="s">
        <v>112</v>
      </c>
      <c r="K6" s="76"/>
      <c r="L6" s="76"/>
      <c r="M6" s="76"/>
      <c r="N6" s="76"/>
      <c r="O6"/>
    </row>
    <row r="7" spans="2:16" x14ac:dyDescent="0.2">
      <c r="B7" s="205">
        <v>80088942</v>
      </c>
      <c r="C7" s="207" t="s">
        <v>616</v>
      </c>
      <c r="D7" s="204" t="s">
        <v>35</v>
      </c>
      <c r="E7" s="401">
        <v>1495</v>
      </c>
      <c r="F7" s="204" t="s">
        <v>617</v>
      </c>
      <c r="G7" s="204" t="s">
        <v>383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27</v>
      </c>
      <c r="N7" s="76" t="s">
        <v>24</v>
      </c>
      <c r="O7"/>
    </row>
    <row r="8" spans="2:16" x14ac:dyDescent="0.2">
      <c r="B8" s="205">
        <v>80088942</v>
      </c>
      <c r="C8" s="207" t="s">
        <v>616</v>
      </c>
      <c r="D8" s="204" t="s">
        <v>149</v>
      </c>
      <c r="E8" s="401">
        <v>720</v>
      </c>
      <c r="F8" s="204" t="s">
        <v>617</v>
      </c>
      <c r="G8" s="204" t="s">
        <v>383</v>
      </c>
      <c r="I8" s="76" t="s">
        <v>29</v>
      </c>
      <c r="J8" s="76"/>
      <c r="K8" s="76"/>
      <c r="L8" s="76">
        <v>830</v>
      </c>
      <c r="M8" s="76"/>
      <c r="N8" s="76">
        <v>830</v>
      </c>
      <c r="O8"/>
      <c r="P8" s="200"/>
    </row>
    <row r="9" spans="2:16" x14ac:dyDescent="0.2">
      <c r="B9" s="205">
        <v>80088942</v>
      </c>
      <c r="C9" s="207" t="s">
        <v>616</v>
      </c>
      <c r="D9" s="204" t="s">
        <v>29</v>
      </c>
      <c r="E9" s="401">
        <v>450</v>
      </c>
      <c r="F9" s="204" t="s">
        <v>617</v>
      </c>
      <c r="G9" s="204" t="s">
        <v>384</v>
      </c>
      <c r="I9" s="76" t="s">
        <v>31</v>
      </c>
      <c r="J9" s="76"/>
      <c r="K9" s="76"/>
      <c r="L9" s="76">
        <v>920</v>
      </c>
      <c r="M9" s="76"/>
      <c r="N9" s="76">
        <v>920</v>
      </c>
      <c r="O9"/>
      <c r="P9" s="200"/>
    </row>
    <row r="10" spans="2:16" x14ac:dyDescent="0.2">
      <c r="B10" s="205">
        <v>80088942</v>
      </c>
      <c r="C10" s="207" t="s">
        <v>616</v>
      </c>
      <c r="D10" s="204" t="s">
        <v>166</v>
      </c>
      <c r="E10" s="401">
        <v>190</v>
      </c>
      <c r="F10" s="204" t="s">
        <v>617</v>
      </c>
      <c r="G10" s="204" t="s">
        <v>383</v>
      </c>
      <c r="I10" s="76" t="s">
        <v>32</v>
      </c>
      <c r="J10" s="76"/>
      <c r="K10" s="76"/>
      <c r="L10" s="76">
        <v>1580</v>
      </c>
      <c r="M10" s="76"/>
      <c r="N10" s="76">
        <v>1580</v>
      </c>
      <c r="O10"/>
      <c r="P10" s="200"/>
    </row>
    <row r="11" spans="2:16" x14ac:dyDescent="0.2">
      <c r="B11" s="205">
        <v>80088942</v>
      </c>
      <c r="C11" s="207" t="s">
        <v>616</v>
      </c>
      <c r="D11" s="204" t="s">
        <v>214</v>
      </c>
      <c r="E11" s="401">
        <v>450</v>
      </c>
      <c r="F11" s="204" t="s">
        <v>617</v>
      </c>
      <c r="G11" s="204" t="s">
        <v>383</v>
      </c>
      <c r="I11" s="76" t="s">
        <v>33</v>
      </c>
      <c r="J11" s="76">
        <v>900</v>
      </c>
      <c r="K11" s="76"/>
      <c r="L11" s="76">
        <v>1590</v>
      </c>
      <c r="M11" s="76"/>
      <c r="N11" s="76">
        <v>2490</v>
      </c>
      <c r="O11"/>
      <c r="P11" s="200"/>
    </row>
    <row r="12" spans="2:16" x14ac:dyDescent="0.2">
      <c r="B12" s="205">
        <v>80088942</v>
      </c>
      <c r="C12" s="207" t="s">
        <v>616</v>
      </c>
      <c r="D12" s="204" t="s">
        <v>214</v>
      </c>
      <c r="E12" s="401">
        <v>150</v>
      </c>
      <c r="F12" s="204" t="s">
        <v>617</v>
      </c>
      <c r="G12" s="204" t="s">
        <v>527</v>
      </c>
      <c r="I12" s="76" t="s">
        <v>35</v>
      </c>
      <c r="J12" s="76">
        <v>2340</v>
      </c>
      <c r="K12" s="76"/>
      <c r="L12" s="76"/>
      <c r="M12" s="76"/>
      <c r="N12" s="76">
        <v>2340</v>
      </c>
      <c r="O12"/>
      <c r="P12" s="200"/>
    </row>
    <row r="13" spans="2:16" x14ac:dyDescent="0.2">
      <c r="B13" s="205">
        <v>80088942</v>
      </c>
      <c r="C13" s="207" t="s">
        <v>616</v>
      </c>
      <c r="D13" s="204" t="s">
        <v>37</v>
      </c>
      <c r="E13" s="401">
        <v>595</v>
      </c>
      <c r="F13" s="204" t="s">
        <v>617</v>
      </c>
      <c r="G13" s="204" t="s">
        <v>384</v>
      </c>
      <c r="I13" s="76" t="s">
        <v>149</v>
      </c>
      <c r="J13" s="76">
        <v>720</v>
      </c>
      <c r="K13" s="76"/>
      <c r="L13" s="76"/>
      <c r="M13" s="76"/>
      <c r="N13" s="76">
        <v>720</v>
      </c>
      <c r="O13"/>
      <c r="P13" s="200"/>
    </row>
    <row r="14" spans="2:16" x14ac:dyDescent="0.2">
      <c r="B14" s="205">
        <v>80088948</v>
      </c>
      <c r="C14" s="207" t="s">
        <v>616</v>
      </c>
      <c r="D14" s="204" t="s">
        <v>389</v>
      </c>
      <c r="E14" s="401">
        <v>640</v>
      </c>
      <c r="F14" s="204" t="s">
        <v>618</v>
      </c>
      <c r="G14" s="204" t="s">
        <v>383</v>
      </c>
      <c r="I14" s="76" t="s">
        <v>214</v>
      </c>
      <c r="J14" s="76">
        <v>450</v>
      </c>
      <c r="K14" s="76">
        <v>150</v>
      </c>
      <c r="L14" s="76"/>
      <c r="M14" s="76"/>
      <c r="N14" s="76">
        <v>600</v>
      </c>
      <c r="O14"/>
      <c r="P14" s="200"/>
    </row>
    <row r="15" spans="2:16" x14ac:dyDescent="0.2">
      <c r="B15" s="205">
        <v>80088948</v>
      </c>
      <c r="C15" s="207" t="s">
        <v>616</v>
      </c>
      <c r="D15" s="204" t="s">
        <v>33</v>
      </c>
      <c r="E15" s="401">
        <v>1590</v>
      </c>
      <c r="F15" s="204" t="s">
        <v>618</v>
      </c>
      <c r="G15" s="204" t="s">
        <v>384</v>
      </c>
      <c r="I15" s="76" t="s">
        <v>166</v>
      </c>
      <c r="J15" s="76">
        <v>360</v>
      </c>
      <c r="K15" s="76"/>
      <c r="L15" s="76"/>
      <c r="M15" s="76"/>
      <c r="N15" s="76">
        <v>360</v>
      </c>
      <c r="O15"/>
      <c r="P15" s="200"/>
    </row>
    <row r="16" spans="2:16" x14ac:dyDescent="0.2">
      <c r="B16" s="205">
        <v>80088948</v>
      </c>
      <c r="C16" s="207" t="s">
        <v>616</v>
      </c>
      <c r="D16" s="204" t="s">
        <v>33</v>
      </c>
      <c r="E16" s="401">
        <v>900</v>
      </c>
      <c r="F16" s="204" t="s">
        <v>618</v>
      </c>
      <c r="G16" s="204" t="s">
        <v>383</v>
      </c>
      <c r="H16" t="s">
        <v>613</v>
      </c>
      <c r="I16" s="76" t="s">
        <v>37</v>
      </c>
      <c r="J16" s="76"/>
      <c r="K16" s="76"/>
      <c r="L16" s="76">
        <v>1547</v>
      </c>
      <c r="M16" s="76"/>
      <c r="N16" s="76">
        <v>1547</v>
      </c>
      <c r="O16"/>
      <c r="P16" s="200"/>
    </row>
    <row r="17" spans="1:15" x14ac:dyDescent="0.2">
      <c r="B17" s="205">
        <v>80088948</v>
      </c>
      <c r="C17" s="207" t="s">
        <v>616</v>
      </c>
      <c r="D17" s="204" t="s">
        <v>31</v>
      </c>
      <c r="E17" s="401">
        <v>460</v>
      </c>
      <c r="F17" s="204" t="s">
        <v>618</v>
      </c>
      <c r="G17" s="204" t="s">
        <v>384</v>
      </c>
      <c r="I17" s="76" t="s">
        <v>38</v>
      </c>
      <c r="J17" s="76"/>
      <c r="K17" s="76"/>
      <c r="L17" s="76">
        <v>120</v>
      </c>
      <c r="M17" s="76"/>
      <c r="N17" s="76">
        <v>120</v>
      </c>
      <c r="O17"/>
    </row>
    <row r="18" spans="1:15" x14ac:dyDescent="0.2">
      <c r="B18" s="205">
        <v>80088948</v>
      </c>
      <c r="C18" s="207" t="s">
        <v>616</v>
      </c>
      <c r="D18" s="204" t="s">
        <v>32</v>
      </c>
      <c r="E18" s="401">
        <v>295</v>
      </c>
      <c r="F18" s="204" t="s">
        <v>618</v>
      </c>
      <c r="G18" s="204" t="s">
        <v>384</v>
      </c>
      <c r="I18" s="76" t="s">
        <v>39</v>
      </c>
      <c r="J18" s="76"/>
      <c r="K18" s="76"/>
      <c r="L18" s="76">
        <v>270</v>
      </c>
      <c r="M18" s="76"/>
      <c r="N18" s="76">
        <v>270</v>
      </c>
      <c r="O18"/>
    </row>
    <row r="19" spans="1:15" x14ac:dyDescent="0.2">
      <c r="B19" s="205">
        <v>80088948</v>
      </c>
      <c r="C19" s="207" t="s">
        <v>616</v>
      </c>
      <c r="D19" s="204" t="s">
        <v>382</v>
      </c>
      <c r="E19" s="401">
        <v>30</v>
      </c>
      <c r="F19" s="204" t="s">
        <v>618</v>
      </c>
      <c r="G19" s="204" t="s">
        <v>384</v>
      </c>
      <c r="I19" s="76" t="s">
        <v>389</v>
      </c>
      <c r="J19" s="76">
        <v>7340</v>
      </c>
      <c r="K19" s="76">
        <v>490</v>
      </c>
      <c r="L19" s="76"/>
      <c r="M19" s="76"/>
      <c r="N19" s="76">
        <v>7830</v>
      </c>
      <c r="O19"/>
    </row>
    <row r="20" spans="1:15" x14ac:dyDescent="0.2">
      <c r="B20" s="205">
        <v>80088948</v>
      </c>
      <c r="C20" s="207" t="s">
        <v>616</v>
      </c>
      <c r="D20" s="204" t="s">
        <v>42</v>
      </c>
      <c r="E20" s="401">
        <v>140</v>
      </c>
      <c r="F20" s="204" t="s">
        <v>618</v>
      </c>
      <c r="G20" s="204" t="s">
        <v>384</v>
      </c>
      <c r="I20" s="76" t="s">
        <v>42</v>
      </c>
      <c r="J20" s="76">
        <v>110</v>
      </c>
      <c r="K20" s="76"/>
      <c r="L20" s="76">
        <v>850</v>
      </c>
      <c r="M20" s="76"/>
      <c r="N20" s="76">
        <v>960</v>
      </c>
      <c r="O20"/>
    </row>
    <row r="21" spans="1:15" x14ac:dyDescent="0.2">
      <c r="B21" s="205">
        <v>80088953</v>
      </c>
      <c r="C21" s="207" t="s">
        <v>616</v>
      </c>
      <c r="D21" s="204" t="s">
        <v>32</v>
      </c>
      <c r="E21" s="401">
        <v>990</v>
      </c>
      <c r="F21" s="204" t="s">
        <v>619</v>
      </c>
      <c r="G21" s="204" t="s">
        <v>384</v>
      </c>
      <c r="I21" s="76" t="s">
        <v>382</v>
      </c>
      <c r="J21" s="76"/>
      <c r="K21" s="76"/>
      <c r="L21" s="76">
        <v>60</v>
      </c>
      <c r="M21" s="76"/>
      <c r="N21" s="76">
        <v>60</v>
      </c>
      <c r="O21"/>
    </row>
    <row r="22" spans="1:15" x14ac:dyDescent="0.2">
      <c r="B22" s="205">
        <v>80088953</v>
      </c>
      <c r="C22" s="207" t="s">
        <v>616</v>
      </c>
      <c r="D22" s="204" t="s">
        <v>29</v>
      </c>
      <c r="E22" s="401">
        <v>280</v>
      </c>
      <c r="F22" s="204" t="s">
        <v>619</v>
      </c>
      <c r="G22" s="204" t="s">
        <v>384</v>
      </c>
      <c r="I22" s="76" t="s">
        <v>484</v>
      </c>
      <c r="J22" s="76"/>
      <c r="K22" s="76"/>
      <c r="L22" s="76">
        <v>150</v>
      </c>
      <c r="M22" s="76"/>
      <c r="N22" s="76">
        <v>150</v>
      </c>
      <c r="O22"/>
    </row>
    <row r="23" spans="1:15" x14ac:dyDescent="0.2">
      <c r="B23" s="205">
        <v>80088953</v>
      </c>
      <c r="C23" s="207" t="s">
        <v>616</v>
      </c>
      <c r="D23" s="204" t="s">
        <v>166</v>
      </c>
      <c r="E23" s="401">
        <v>170</v>
      </c>
      <c r="F23" s="204" t="s">
        <v>619</v>
      </c>
      <c r="G23" s="204" t="s">
        <v>383</v>
      </c>
      <c r="H23" s="58"/>
      <c r="I23" s="76" t="s">
        <v>27</v>
      </c>
      <c r="J23" s="76"/>
      <c r="K23" s="76"/>
      <c r="L23" s="76"/>
      <c r="M23" s="76"/>
      <c r="N23" s="76"/>
      <c r="O23"/>
    </row>
    <row r="24" spans="1:15" x14ac:dyDescent="0.2">
      <c r="B24" s="205">
        <v>80088953</v>
      </c>
      <c r="C24" s="207" t="s">
        <v>616</v>
      </c>
      <c r="D24" s="204" t="s">
        <v>35</v>
      </c>
      <c r="E24" s="341">
        <v>845</v>
      </c>
      <c r="F24" s="204" t="s">
        <v>619</v>
      </c>
      <c r="G24" s="204" t="s">
        <v>383</v>
      </c>
      <c r="H24" s="58"/>
      <c r="I24" s="76" t="s">
        <v>24</v>
      </c>
      <c r="J24" s="76">
        <v>12220</v>
      </c>
      <c r="K24" s="76">
        <v>640</v>
      </c>
      <c r="L24" s="76">
        <v>7917</v>
      </c>
      <c r="M24" s="76"/>
      <c r="N24" s="76">
        <v>20777</v>
      </c>
      <c r="O24"/>
    </row>
    <row r="25" spans="1:15" x14ac:dyDescent="0.2">
      <c r="B25" s="205">
        <v>80088953</v>
      </c>
      <c r="C25" s="207" t="s">
        <v>616</v>
      </c>
      <c r="D25" s="204" t="s">
        <v>37</v>
      </c>
      <c r="E25" s="341">
        <v>952</v>
      </c>
      <c r="F25" s="204" t="s">
        <v>619</v>
      </c>
      <c r="G25" s="204" t="s">
        <v>384</v>
      </c>
      <c r="H25" s="58"/>
      <c r="I25"/>
      <c r="J25"/>
      <c r="K25"/>
      <c r="L25"/>
      <c r="M25"/>
      <c r="N25"/>
    </row>
    <row r="26" spans="1:15" x14ac:dyDescent="0.2">
      <c r="B26" s="205">
        <v>80088953</v>
      </c>
      <c r="C26" s="207" t="s">
        <v>616</v>
      </c>
      <c r="D26" s="204" t="s">
        <v>38</v>
      </c>
      <c r="E26" s="341">
        <v>120</v>
      </c>
      <c r="F26" s="204" t="s">
        <v>619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80088953</v>
      </c>
      <c r="C27" s="207" t="s">
        <v>616</v>
      </c>
      <c r="D27" s="204" t="s">
        <v>389</v>
      </c>
      <c r="E27" s="358">
        <v>1525</v>
      </c>
      <c r="F27" s="204" t="s">
        <v>619</v>
      </c>
      <c r="G27" s="204" t="s">
        <v>383</v>
      </c>
      <c r="H27" s="58"/>
      <c r="I27"/>
      <c r="J27"/>
      <c r="K27" s="404"/>
      <c r="L27" s="404"/>
    </row>
    <row r="28" spans="1:15" x14ac:dyDescent="0.2">
      <c r="B28" s="205">
        <v>80088954</v>
      </c>
      <c r="C28" s="207" t="s">
        <v>616</v>
      </c>
      <c r="D28" s="204" t="s">
        <v>39</v>
      </c>
      <c r="E28" s="401">
        <v>270</v>
      </c>
      <c r="F28" s="204" t="s">
        <v>620</v>
      </c>
      <c r="G28" s="204" t="s">
        <v>384</v>
      </c>
      <c r="H28" s="58"/>
      <c r="I28"/>
      <c r="J28"/>
    </row>
    <row r="29" spans="1:15" x14ac:dyDescent="0.2">
      <c r="B29" s="205">
        <v>80088954</v>
      </c>
      <c r="C29" s="207" t="s">
        <v>616</v>
      </c>
      <c r="D29" s="204" t="s">
        <v>42</v>
      </c>
      <c r="E29" s="401">
        <v>110</v>
      </c>
      <c r="F29" s="204" t="s">
        <v>620</v>
      </c>
      <c r="G29" s="204" t="s">
        <v>383</v>
      </c>
      <c r="H29" s="58"/>
      <c r="I29"/>
      <c r="J29"/>
    </row>
    <row r="30" spans="1:15" x14ac:dyDescent="0.2">
      <c r="B30" s="205">
        <v>80088954</v>
      </c>
      <c r="C30" s="207" t="s">
        <v>616</v>
      </c>
      <c r="D30" s="204" t="s">
        <v>389</v>
      </c>
      <c r="E30" s="401">
        <v>360</v>
      </c>
      <c r="F30" s="204" t="s">
        <v>620</v>
      </c>
      <c r="G30" s="204" t="s">
        <v>383</v>
      </c>
      <c r="H30" s="58"/>
      <c r="I30"/>
      <c r="J30"/>
    </row>
    <row r="31" spans="1:15" x14ac:dyDescent="0.2">
      <c r="B31" s="205">
        <v>80088954</v>
      </c>
      <c r="C31" s="207" t="s">
        <v>616</v>
      </c>
      <c r="D31" s="204" t="s">
        <v>29</v>
      </c>
      <c r="E31" s="401">
        <v>100</v>
      </c>
      <c r="F31" s="204" t="s">
        <v>620</v>
      </c>
      <c r="G31" s="204" t="s">
        <v>384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80088954</v>
      </c>
      <c r="C32" s="207" t="s">
        <v>616</v>
      </c>
      <c r="D32" s="204" t="s">
        <v>31</v>
      </c>
      <c r="E32" s="401">
        <v>460</v>
      </c>
      <c r="F32" s="204" t="s">
        <v>620</v>
      </c>
      <c r="G32" s="204" t="s">
        <v>384</v>
      </c>
      <c r="H32" s="202"/>
      <c r="I32"/>
      <c r="J32"/>
      <c r="K32" s="348"/>
    </row>
    <row r="33" spans="1:14" x14ac:dyDescent="0.2">
      <c r="B33" s="205">
        <v>80088954</v>
      </c>
      <c r="C33" s="207" t="s">
        <v>616</v>
      </c>
      <c r="D33" s="205" t="s">
        <v>32</v>
      </c>
      <c r="E33" s="425">
        <v>295</v>
      </c>
      <c r="F33" s="204" t="s">
        <v>620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80088954</v>
      </c>
      <c r="C34" s="207" t="s">
        <v>616</v>
      </c>
      <c r="D34" s="205" t="s">
        <v>382</v>
      </c>
      <c r="E34" s="205">
        <v>30</v>
      </c>
      <c r="F34" s="205" t="s">
        <v>620</v>
      </c>
      <c r="G34" s="204" t="s">
        <v>384</v>
      </c>
      <c r="I34"/>
      <c r="J34"/>
    </row>
    <row r="35" spans="1:14" s="200" customFormat="1" x14ac:dyDescent="0.2">
      <c r="A35" s="199"/>
      <c r="B35" s="205" t="s">
        <v>621</v>
      </c>
      <c r="C35" s="207" t="s">
        <v>622</v>
      </c>
      <c r="D35" s="204" t="s">
        <v>484</v>
      </c>
      <c r="E35" s="425">
        <v>150</v>
      </c>
      <c r="F35" s="204" t="s">
        <v>623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/>
      <c r="C36" s="207"/>
      <c r="D36" s="204"/>
      <c r="E36" s="205"/>
      <c r="F36" s="204"/>
      <c r="G36" s="204"/>
      <c r="I36"/>
      <c r="J36"/>
      <c r="K36" s="348"/>
      <c r="N36" s="348"/>
    </row>
    <row r="37" spans="1:14" s="200" customFormat="1" x14ac:dyDescent="0.2">
      <c r="A37" s="199"/>
      <c r="B37" s="205"/>
      <c r="C37" s="207"/>
      <c r="D37" s="204"/>
      <c r="E37" s="205"/>
      <c r="F37" s="204"/>
      <c r="G37" s="204"/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426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B3:G41" xr:uid="{23586DE7-8E7F-4243-948B-D96CC3BE2A1A}"/>
  <dataValidations count="6">
    <dataValidation type="list" allowBlank="1" showInputMessage="1" showErrorMessage="1" sqref="G4:G33 G35:G41" xr:uid="{42F4C3DC-C392-4CF6-9BA7-D3F7AF8FBEB4}">
      <formula1>$C$49:$C$51</formula1>
    </dataValidation>
    <dataValidation type="list" allowBlank="1" showInputMessage="1" showErrorMessage="1" sqref="D43:D45" xr:uid="{BA61E425-1B8C-4C9E-90EC-B69FB676FCB0}">
      <formula1>$B$47:$B$74</formula1>
    </dataValidation>
    <dataValidation type="list" allowBlank="1" showInputMessage="1" showErrorMessage="1" sqref="D46:D49" xr:uid="{1F858466-BA24-4C57-A107-B222209332BF}">
      <formula1>$B$49:$B$76</formula1>
    </dataValidation>
    <dataValidation type="list" allowBlank="1" showInputMessage="1" showErrorMessage="1" sqref="D50" xr:uid="{D2B7C119-8DAF-472F-A2BE-FA8A25997D50}">
      <formula1>$B$49:$B$69</formula1>
    </dataValidation>
    <dataValidation type="list" allowBlank="1" showInputMessage="1" showErrorMessage="1" sqref="G42:G45 G34" xr:uid="{460E9853-07EC-42E5-9E06-C49F77726AB6}">
      <formula1>$C$49:$C$52</formula1>
    </dataValidation>
    <dataValidation type="list" allowBlank="1" showInputMessage="1" showErrorMessage="1" sqref="D4:D42" xr:uid="{F425BFA2-902E-4893-BE26-7AD274339139}">
      <formula1>$B$49:$B$97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588E-22FA-485E-924C-B8D31ACEA8F3}">
  <sheetPr filterMode="1">
    <tabColor rgb="FFFFC000"/>
    <pageSetUpPr fitToPage="1"/>
  </sheetPr>
  <dimension ref="A1:R156"/>
  <sheetViews>
    <sheetView showGridLines="0" topLeftCell="A30" zoomScale="85" zoomScaleNormal="85" workbookViewId="0">
      <selection activeCell="G68" sqref="G68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630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615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637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hidden="1" customHeight="1" x14ac:dyDescent="0.2">
      <c r="A8" s="74" t="s">
        <v>33</v>
      </c>
      <c r="B8" s="413">
        <v>1</v>
      </c>
      <c r="C8" s="427" t="s">
        <v>51</v>
      </c>
      <c r="D8" s="256">
        <f>VLOOKUP(A8,$A$105:$B$169,2,FALSE)</f>
        <v>3.02</v>
      </c>
      <c r="E8" s="205">
        <f>IFERROR(VLOOKUP($A8,'Control-CHO Agosto 2023 '!$I$8:$L$24,4,FALSE),0)</f>
        <v>0</v>
      </c>
      <c r="F8" s="205">
        <f>IFERROR(VLOOKUP($A8,'Control-CHO Agosto 2023 '!$I$8:$L$24,3,FALSE),0)</f>
        <v>0</v>
      </c>
      <c r="G8" s="205">
        <f>IFERROR(VLOOKUP($A8,'Control-CHO Agosto 2023 '!$I$8:$L$24,2,FALSE),0)</f>
        <v>0</v>
      </c>
      <c r="H8" s="205">
        <f>E8+F8</f>
        <v>0</v>
      </c>
      <c r="I8" s="205" t="s">
        <v>12</v>
      </c>
      <c r="J8" s="346">
        <f>ROUND(D8*H8,2)</f>
        <v>0</v>
      </c>
      <c r="K8" s="346" t="e">
        <f>ROUND(E8*I8,2)</f>
        <v>#VALUE!</v>
      </c>
      <c r="L8" s="346">
        <f>ROUND(F8*J8,2)</f>
        <v>0</v>
      </c>
      <c r="M8" s="346" t="e">
        <f>ROUND(G8*K8,2)</f>
        <v>#VALUE!</v>
      </c>
      <c r="N8" s="346">
        <f t="shared" ref="N8" si="0">ROUND(H8*L8,2)</f>
        <v>0</v>
      </c>
      <c r="O8" s="71" t="s">
        <v>228</v>
      </c>
      <c r="P8" s="237">
        <f>H8</f>
        <v>0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ref="D9:D59" si="1">VLOOKUP(A9,$A$105:$B$169,2,FALSE)</f>
        <v>4.04</v>
      </c>
      <c r="E9" s="205">
        <f>IFERROR(VLOOKUP($A9,'Control-CHO Agosto 2023 '!$I$8:$L$24,4,FALSE),0)</f>
        <v>1707</v>
      </c>
      <c r="F9" s="205">
        <f>IFERROR(VLOOKUP($A9,'Control-CHO Agosto 2023 '!$I$8:$L$24,3,FALSE),0)</f>
        <v>0</v>
      </c>
      <c r="G9" s="205">
        <f>IFERROR(VLOOKUP($A9,'Control-CHO Agosto 2023 '!$I$8:$L$24,2,FALSE),0)</f>
        <v>0</v>
      </c>
      <c r="H9" s="205">
        <f t="shared" ref="H9:H40" si="2">E9+F9+G9</f>
        <v>1707</v>
      </c>
      <c r="I9" s="205" t="s">
        <v>12</v>
      </c>
      <c r="J9" s="346">
        <f t="shared" ref="J9:J40" si="3">D9*H9</f>
        <v>6896.28</v>
      </c>
      <c r="K9" s="333"/>
      <c r="O9" s="71" t="s">
        <v>486</v>
      </c>
      <c r="P9" s="237">
        <f t="shared" ref="P9:P55" si="4">H9</f>
        <v>1707</v>
      </c>
    </row>
    <row r="10" spans="1:16" s="200" customFormat="1" ht="24.95" hidden="1" customHeight="1" x14ac:dyDescent="0.2">
      <c r="A10" s="74" t="s">
        <v>38</v>
      </c>
      <c r="B10" s="413">
        <v>3</v>
      </c>
      <c r="C10" s="427" t="s">
        <v>454</v>
      </c>
      <c r="D10" s="256">
        <f t="shared" si="1"/>
        <v>3.06</v>
      </c>
      <c r="E10" s="205">
        <f>IFERROR(VLOOKUP($A10,'Control-CHO Agosto 2023 '!$I$8:$L$24,4,FALSE),0)</f>
        <v>0</v>
      </c>
      <c r="F10" s="205">
        <f>IFERROR(VLOOKUP($A10,'Control-CHO Agosto 2023 '!$I$8:$L$24,3,FALSE),0)</f>
        <v>0</v>
      </c>
      <c r="G10" s="205">
        <f>IFERROR(VLOOKUP($A10,'Control-CHO Agosto 2023 '!$I$8:$L$24,2,FALSE),0)</f>
        <v>0</v>
      </c>
      <c r="H10" s="205">
        <f t="shared" si="2"/>
        <v>0</v>
      </c>
      <c r="I10" s="205" t="s">
        <v>12</v>
      </c>
      <c r="J10" s="346">
        <f t="shared" si="3"/>
        <v>0</v>
      </c>
      <c r="K10" s="377"/>
      <c r="N10" s="199"/>
      <c r="O10" s="71" t="s">
        <v>485</v>
      </c>
      <c r="P10" s="237">
        <f>H10</f>
        <v>0</v>
      </c>
    </row>
    <row r="11" spans="1:16" s="200" customFormat="1" ht="24.95" hidden="1" customHeight="1" x14ac:dyDescent="0.2">
      <c r="A11" s="74" t="s">
        <v>37</v>
      </c>
      <c r="B11" s="413">
        <v>4</v>
      </c>
      <c r="C11" s="427" t="s">
        <v>55</v>
      </c>
      <c r="D11" s="256">
        <f t="shared" si="1"/>
        <v>2.73</v>
      </c>
      <c r="E11" s="205">
        <f>IFERROR(VLOOKUP($A11,'Control-CHO Agosto 2023 '!$I$8:$L$24,4,FALSE),0)</f>
        <v>0</v>
      </c>
      <c r="F11" s="205">
        <f>IFERROR(VLOOKUP($A11,'Control-CHO Agosto 2023 '!$I$8:$L$24,3,FALSE),0)</f>
        <v>0</v>
      </c>
      <c r="G11" s="205">
        <f>IFERROR(VLOOKUP($A11,'Control-CHO Agosto 2023 '!$I$8:$L$24,2,FALSE),0)</f>
        <v>0</v>
      </c>
      <c r="H11" s="205">
        <f t="shared" si="2"/>
        <v>0</v>
      </c>
      <c r="I11" s="205" t="s">
        <v>12</v>
      </c>
      <c r="J11" s="346">
        <f t="shared" si="3"/>
        <v>0</v>
      </c>
      <c r="K11" s="377"/>
      <c r="N11" s="199"/>
      <c r="O11" s="71" t="s">
        <v>230</v>
      </c>
      <c r="P11" s="237">
        <f t="shared" si="4"/>
        <v>0</v>
      </c>
    </row>
    <row r="12" spans="1:16" s="200" customFormat="1" ht="24.95" hidden="1" customHeight="1" x14ac:dyDescent="0.2">
      <c r="A12" s="74" t="s">
        <v>39</v>
      </c>
      <c r="B12" s="413">
        <v>5</v>
      </c>
      <c r="C12" s="427" t="s">
        <v>455</v>
      </c>
      <c r="D12" s="256">
        <f t="shared" si="1"/>
        <v>3.59</v>
      </c>
      <c r="E12" s="205">
        <f>IFERROR(VLOOKUP($A12,'Control-CHO Agosto 2023 '!$I$8:$L$24,4,FALSE),0)</f>
        <v>0</v>
      </c>
      <c r="F12" s="205">
        <f>IFERROR(VLOOKUP($A12,'Control-CHO Agosto 2023 '!$I$8:$L$24,3,FALSE),0)</f>
        <v>0</v>
      </c>
      <c r="G12" s="205">
        <f>IFERROR(VLOOKUP($A12,'Control-CHO Agosto 2023 '!$I$8:$L$24,2,FALSE),0)</f>
        <v>0</v>
      </c>
      <c r="H12" s="205">
        <f t="shared" si="2"/>
        <v>0</v>
      </c>
      <c r="I12" s="205" t="s">
        <v>12</v>
      </c>
      <c r="J12" s="346">
        <f t="shared" si="3"/>
        <v>0</v>
      </c>
      <c r="K12" s="377"/>
      <c r="N12" s="199"/>
      <c r="O12" s="71" t="s">
        <v>487</v>
      </c>
      <c r="P12" s="237">
        <f t="shared" si="4"/>
        <v>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1"/>
        <v>2.73</v>
      </c>
      <c r="E13" s="205">
        <f>IFERROR(VLOOKUP($A13,'Control-CHO Agosto 2023 '!$I$8:$L$24,4,FALSE),0)</f>
        <v>0</v>
      </c>
      <c r="F13" s="205">
        <f>IFERROR(VLOOKUP($A13,'Control-CHO Agosto 2023 '!$I$8:$L$24,3,FALSE),0)</f>
        <v>0</v>
      </c>
      <c r="G13" s="205">
        <f>IFERROR(VLOOKUP($A13,'Control-CHO Agosto 2023 '!$I$8:$L$24,2,FALSE),0)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1"/>
        <v>4.3899999999999997</v>
      </c>
      <c r="E14" s="205">
        <f>IFERROR(VLOOKUP($A14,'Control-CHO Agosto 2023 '!$I$8:$L$24,4,FALSE),0)</f>
        <v>0</v>
      </c>
      <c r="F14" s="205">
        <f>IFERROR(VLOOKUP($A14,'Control-CHO Agosto 2023 '!$I$8:$L$24,3,FALSE),0)</f>
        <v>0</v>
      </c>
      <c r="G14" s="205">
        <f>IFERROR(VLOOKUP($A14,'Control-CHO Agosto 2023 '!$I$8:$L$24,2,FALSE),0)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hidden="1" customHeight="1" x14ac:dyDescent="0.2">
      <c r="A15" s="74" t="s">
        <v>29</v>
      </c>
      <c r="B15" s="413">
        <v>8</v>
      </c>
      <c r="C15" s="427" t="s">
        <v>46</v>
      </c>
      <c r="D15" s="256">
        <f t="shared" si="1"/>
        <v>3.51</v>
      </c>
      <c r="E15" s="205">
        <f>IFERROR(VLOOKUP($A15,'Control-CHO Agosto 2023 '!$I$8:$L$24,4,FALSE),0)</f>
        <v>0</v>
      </c>
      <c r="F15" s="205">
        <f>IFERROR(VLOOKUP($A15,'Control-CHO Agosto 2023 '!$I$8:$L$24,3,FALSE),0)</f>
        <v>0</v>
      </c>
      <c r="G15" s="205">
        <f>IFERROR(VLOOKUP($A15,'Control-CHO Agosto 2023 '!$I$8:$L$24,2,FALSE),0)</f>
        <v>0</v>
      </c>
      <c r="H15" s="205">
        <f t="shared" si="2"/>
        <v>0</v>
      </c>
      <c r="I15" s="347" t="s">
        <v>12</v>
      </c>
      <c r="J15" s="346">
        <f t="shared" si="3"/>
        <v>0</v>
      </c>
      <c r="K15" s="377"/>
      <c r="N15" s="199"/>
      <c r="O15" s="71" t="s">
        <v>224</v>
      </c>
      <c r="P15" s="237">
        <f t="shared" si="4"/>
        <v>0</v>
      </c>
    </row>
    <row r="16" spans="1:16" s="200" customFormat="1" ht="24.95" hidden="1" customHeight="1" x14ac:dyDescent="0.2">
      <c r="A16" s="74" t="s">
        <v>42</v>
      </c>
      <c r="B16" s="413">
        <v>9</v>
      </c>
      <c r="C16" s="427" t="s">
        <v>60</v>
      </c>
      <c r="D16" s="256">
        <f t="shared" si="1"/>
        <v>5.58</v>
      </c>
      <c r="E16" s="205">
        <f>IFERROR(VLOOKUP($A16,'Control-CHO Agosto 2023 '!$I$8:$L$24,4,FALSE),0)</f>
        <v>0</v>
      </c>
      <c r="F16" s="205">
        <f>IFERROR(VLOOKUP($A16,'Control-CHO Agosto 2023 '!$I$8:$L$24,3,FALSE),0)</f>
        <v>0</v>
      </c>
      <c r="G16" s="205">
        <f>IFERROR(VLOOKUP($A16,'Control-CHO Agosto 2023 '!$I$8:$L$24,2,FALSE),0)</f>
        <v>0</v>
      </c>
      <c r="H16" s="205">
        <f t="shared" si="2"/>
        <v>0</v>
      </c>
      <c r="I16" s="347" t="s">
        <v>12</v>
      </c>
      <c r="J16" s="346">
        <f t="shared" si="3"/>
        <v>0</v>
      </c>
      <c r="K16" s="377"/>
      <c r="O16" s="71" t="s">
        <v>488</v>
      </c>
      <c r="P16" s="237">
        <f t="shared" si="4"/>
        <v>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1"/>
        <v>1.5</v>
      </c>
      <c r="E17" s="205">
        <f>IFERROR(VLOOKUP($A17,'Control-CHO Agosto 2023 '!$I$8:$L$24,4,FALSE),0)</f>
        <v>0</v>
      </c>
      <c r="F17" s="205">
        <f>IFERROR(VLOOKUP($A17,'Control-CHO Agosto 2023 '!$I$8:$L$24,3,FALSE),0)</f>
        <v>0</v>
      </c>
      <c r="G17" s="205">
        <f>IFERROR(VLOOKUP($A17,'Control-CHO Agosto 2023 '!$I$8:$L$24,2,FALSE),0)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hidden="1" customHeight="1" x14ac:dyDescent="0.2">
      <c r="A18" s="74" t="s">
        <v>31</v>
      </c>
      <c r="B18" s="413">
        <v>11</v>
      </c>
      <c r="C18" s="427" t="s">
        <v>48</v>
      </c>
      <c r="D18" s="256">
        <f t="shared" si="1"/>
        <v>2.34</v>
      </c>
      <c r="E18" s="205">
        <f>IFERROR(VLOOKUP($A18,'Control-CHO Agosto 2023 '!$I$8:$L$24,4,FALSE),0)</f>
        <v>0</v>
      </c>
      <c r="F18" s="205">
        <f>IFERROR(VLOOKUP($A18,'Control-CHO Agosto 2023 '!$I$8:$L$24,3,FALSE),0)</f>
        <v>0</v>
      </c>
      <c r="G18" s="205">
        <f>IFERROR(VLOOKUP($A18,'Control-CHO Agosto 2023 '!$I$8:$L$24,2,FALSE),0)</f>
        <v>0</v>
      </c>
      <c r="H18" s="205">
        <f t="shared" si="2"/>
        <v>0</v>
      </c>
      <c r="I18" s="347" t="s">
        <v>12</v>
      </c>
      <c r="J18" s="346">
        <f t="shared" si="3"/>
        <v>0</v>
      </c>
      <c r="K18" s="333"/>
      <c r="N18" s="199"/>
      <c r="O18" s="71" t="s">
        <v>226</v>
      </c>
      <c r="P18" s="237">
        <f>H18</f>
        <v>0</v>
      </c>
    </row>
    <row r="19" spans="1:16" s="200" customFormat="1" ht="24.95" hidden="1" customHeight="1" x14ac:dyDescent="0.2">
      <c r="A19" s="74" t="s">
        <v>35</v>
      </c>
      <c r="B19" s="413">
        <v>12</v>
      </c>
      <c r="C19" s="427" t="s">
        <v>456</v>
      </c>
      <c r="D19" s="256">
        <f t="shared" si="1"/>
        <v>7.59</v>
      </c>
      <c r="E19" s="205">
        <f>IFERROR(VLOOKUP($A19,'Control-CHO Agosto 2023 '!$I$8:$L$24,4,FALSE),0)</f>
        <v>0</v>
      </c>
      <c r="F19" s="205">
        <f>IFERROR(VLOOKUP($A19,'Control-CHO Agosto 2023 '!$I$8:$L$24,3,FALSE),0)</f>
        <v>0</v>
      </c>
      <c r="G19" s="205">
        <f>IFERROR(VLOOKUP($A19,'Control-CHO Agosto 2023 '!$I$8:$L$24,2,FALSE),0)</f>
        <v>0</v>
      </c>
      <c r="H19" s="205">
        <f t="shared" si="2"/>
        <v>0</v>
      </c>
      <c r="I19" s="347" t="s">
        <v>12</v>
      </c>
      <c r="J19" s="346">
        <f t="shared" si="3"/>
        <v>0</v>
      </c>
      <c r="K19" s="333"/>
      <c r="N19" s="199"/>
      <c r="O19" s="71" t="s">
        <v>229</v>
      </c>
      <c r="P19" s="237">
        <f t="shared" si="4"/>
        <v>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1"/>
        <v>6.92</v>
      </c>
      <c r="E20" s="205">
        <f>IFERROR(VLOOKUP($A20,'Control-CHO Agosto 2023 '!$I$8:$L$24,4,FALSE),0)</f>
        <v>0</v>
      </c>
      <c r="F20" s="205">
        <f>IFERROR(VLOOKUP($A20,'Control-CHO Agosto 2023 '!$I$8:$L$24,3,FALSE),0)</f>
        <v>0</v>
      </c>
      <c r="G20" s="205">
        <f>IFERROR(VLOOKUP($A20,'Control-CHO Agosto 2023 '!$I$8:$L$24,2,FALSE),0)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1"/>
        <v>4.95</v>
      </c>
      <c r="E21" s="205">
        <f>IFERROR(VLOOKUP($A21,'Control-CHO Agosto 2023 '!$I$8:$L$24,4,FALSE),0)</f>
        <v>0</v>
      </c>
      <c r="F21" s="205">
        <f>IFERROR(VLOOKUP($A21,'Control-CHO Agosto 2023 '!$I$8:$L$24,3,FALSE),0)</f>
        <v>0</v>
      </c>
      <c r="G21" s="205">
        <f>IFERROR(VLOOKUP($A21,'Control-CHO Agosto 2023 '!$I$8:$L$24,2,FALSE),0)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1"/>
        <v>2.54</v>
      </c>
      <c r="E22" s="205">
        <f>IFERROR(VLOOKUP($A22,'Control-CHO Agosto 2023 '!$I$8:$L$24,4,FALSE),0)</f>
        <v>0</v>
      </c>
      <c r="F22" s="205">
        <f>IFERROR(VLOOKUP($A22,'Control-CHO Agosto 2023 '!$I$8:$L$24,3,FALSE),0)</f>
        <v>0</v>
      </c>
      <c r="G22" s="205">
        <f>IFERROR(VLOOKUP($A22,'Control-CHO Agosto 2023 '!$I$8:$L$24,2,FALSE),0)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1"/>
        <v>2.41</v>
      </c>
      <c r="E23" s="205">
        <f>IFERROR(VLOOKUP($A23,'Control-CHO Agosto 2023 '!$I$8:$L$24,4,FALSE),0)</f>
        <v>0</v>
      </c>
      <c r="F23" s="205">
        <f>IFERROR(VLOOKUP($A23,'Control-CHO Agosto 2023 '!$I$8:$L$24,3,FALSE),0)</f>
        <v>0</v>
      </c>
      <c r="G23" s="205">
        <f>IFERROR(VLOOKUP($A23,'Control-CHO Agosto 2023 '!$I$8:$L$24,2,FALSE),0)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customHeight="1" x14ac:dyDescent="0.2">
      <c r="A24" s="74" t="s">
        <v>424</v>
      </c>
      <c r="B24" s="413">
        <v>17</v>
      </c>
      <c r="C24" s="427" t="s">
        <v>459</v>
      </c>
      <c r="D24" s="256">
        <f t="shared" si="1"/>
        <v>4.32</v>
      </c>
      <c r="E24" s="205">
        <f>IFERROR(VLOOKUP($A24,'Control-CHO Agosto 2023 '!$I$8:$L$24,4,FALSE),0)</f>
        <v>240</v>
      </c>
      <c r="F24" s="205">
        <f>IFERROR(VLOOKUP($A24,'Control-CHO Agosto 2023 '!$I$8:$L$24,3,FALSE),0)</f>
        <v>0</v>
      </c>
      <c r="G24" s="205">
        <f>IFERROR(VLOOKUP($A24,'Control-CHO Agosto 2023 '!$I$8:$L$24,2,FALSE),0)</f>
        <v>0</v>
      </c>
      <c r="H24" s="205">
        <f t="shared" si="2"/>
        <v>240</v>
      </c>
      <c r="I24" s="347" t="s">
        <v>12</v>
      </c>
      <c r="J24" s="346">
        <f t="shared" si="3"/>
        <v>1036.8000000000002</v>
      </c>
      <c r="K24" s="333"/>
      <c r="N24" s="199"/>
      <c r="O24" s="199" t="s">
        <v>638</v>
      </c>
      <c r="P24" s="237">
        <f t="shared" si="4"/>
        <v>240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1"/>
        <v>7.75</v>
      </c>
      <c r="E25" s="205">
        <f>IFERROR(VLOOKUP($A25,'Control-CHO Agosto 2023 '!$I$8:$L$24,4,FALSE),0)</f>
        <v>0</v>
      </c>
      <c r="F25" s="205">
        <f>IFERROR(VLOOKUP($A25,'Control-CHO Agosto 2023 '!$I$8:$L$24,3,FALSE),0)</f>
        <v>0</v>
      </c>
      <c r="G25" s="205">
        <f>IFERROR(VLOOKUP($A25,'Control-CHO Agosto 2023 '!$I$8:$L$24,2,FALSE),0)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1"/>
        <v>8.26</v>
      </c>
      <c r="E26" s="205">
        <f>IFERROR(VLOOKUP($A26,'Control-CHO Agosto 2023 '!$I$8:$L$24,4,FALSE),0)</f>
        <v>0</v>
      </c>
      <c r="F26" s="205">
        <f>IFERROR(VLOOKUP($A26,'Control-CHO Agosto 2023 '!$I$8:$L$24,3,FALSE),0)</f>
        <v>0</v>
      </c>
      <c r="G26" s="205">
        <f>IFERROR(VLOOKUP($A26,'Control-CHO Agosto 2023 '!$I$8:$L$24,2,FALSE),0)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1"/>
        <v>7.39</v>
      </c>
      <c r="E27" s="205">
        <f>IFERROR(VLOOKUP($A27,'Control-CHO Agosto 2023 '!$I$8:$L$24,4,FALSE),0)</f>
        <v>0</v>
      </c>
      <c r="F27" s="205">
        <f>IFERROR(VLOOKUP($A27,'Control-CHO Agosto 2023 '!$I$8:$L$24,3,FALSE),0)</f>
        <v>0</v>
      </c>
      <c r="G27" s="205">
        <f>IFERROR(VLOOKUP($A27,'Control-CHO Agosto 2023 '!$I$8:$L$24,2,FALSE),0)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1"/>
        <v>2850</v>
      </c>
      <c r="E28" s="205">
        <f>IFERROR(VLOOKUP($A28,'Control-CHO Agosto 2023 '!$I$8:$L$24,4,FALSE),0)</f>
        <v>0</v>
      </c>
      <c r="F28" s="205">
        <f>IFERROR(VLOOKUP($A28,'Control-CHO Agosto 2023 '!$I$8:$L$24,3,FALSE),0)</f>
        <v>0</v>
      </c>
      <c r="G28" s="205">
        <f>IFERROR(VLOOKUP($A28,'Control-CHO Agosto 2023 '!$I$8:$L$24,2,FALSE),0)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1"/>
        <v>5.84</v>
      </c>
      <c r="E29" s="205">
        <f>IFERROR(VLOOKUP($A29,'Control-CHO Agosto 2023 '!$I$8:$L$24,4,FALSE),0)</f>
        <v>0</v>
      </c>
      <c r="F29" s="205">
        <f>IFERROR(VLOOKUP($A29,'Control-CHO Agosto 2023 '!$I$8:$L$24,3,FALSE),0)</f>
        <v>0</v>
      </c>
      <c r="G29" s="205">
        <f>IFERROR(VLOOKUP($A29,'Control-CHO Agosto 2023 '!$I$8:$L$24,2,FALSE),0)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customHeight="1" x14ac:dyDescent="0.2">
      <c r="A30" s="74" t="s">
        <v>430</v>
      </c>
      <c r="B30" s="413">
        <v>23</v>
      </c>
      <c r="C30" s="427" t="s">
        <v>465</v>
      </c>
      <c r="D30" s="256">
        <f t="shared" si="1"/>
        <v>2.79</v>
      </c>
      <c r="E30" s="205">
        <f>IFERROR(VLOOKUP($A30,'Control-CHO Agosto 2023 '!$I$8:$L$24,4,FALSE),0)</f>
        <v>0</v>
      </c>
      <c r="F30" s="205">
        <f>IFERROR(VLOOKUP($A30,'Control-CHO Agosto 2023 '!$I$8:$L$24,3,FALSE),0)</f>
        <v>1420</v>
      </c>
      <c r="G30" s="205">
        <f>IFERROR(VLOOKUP($A30,'Control-CHO Agosto 2023 '!$I$8:$L$24,2,FALSE),0)</f>
        <v>0</v>
      </c>
      <c r="H30" s="205">
        <f t="shared" si="2"/>
        <v>1420</v>
      </c>
      <c r="I30" s="347" t="s">
        <v>12</v>
      </c>
      <c r="J30" s="346">
        <f t="shared" si="3"/>
        <v>3961.8</v>
      </c>
      <c r="K30" s="377"/>
      <c r="M30" s="333"/>
      <c r="N30" s="199"/>
      <c r="O30" s="237" t="s">
        <v>639</v>
      </c>
      <c r="P30" s="237">
        <f t="shared" si="4"/>
        <v>1420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1"/>
        <v>4.97</v>
      </c>
      <c r="E31" s="205">
        <f>IFERROR(VLOOKUP($A31,'Control-CHO Agosto 2023 '!$I$8:$L$24,4,FALSE),0)</f>
        <v>0</v>
      </c>
      <c r="F31" s="205">
        <f>IFERROR(VLOOKUP($A31,'Control-CHO Agosto 2023 '!$I$8:$L$24,3,FALSE),0)</f>
        <v>0</v>
      </c>
      <c r="G31" s="205">
        <f>IFERROR(VLOOKUP($A31,'Control-CHO Agosto 2023 '!$I$8:$L$24,2,FALSE),0)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1"/>
        <v>4.1900000000000004</v>
      </c>
      <c r="E32" s="205">
        <f>IFERROR(VLOOKUP($A32,'Control-CHO Agosto 2023 '!$I$8:$L$24,4,FALSE),0)</f>
        <v>0</v>
      </c>
      <c r="F32" s="205">
        <f>IFERROR(VLOOKUP($A32,'Control-CHO Agosto 2023 '!$I$8:$L$24,3,FALSE),0)</f>
        <v>0</v>
      </c>
      <c r="G32" s="205">
        <f>IFERROR(VLOOKUP($A32,'Control-CHO Agosto 2023 '!$I$8:$L$24,2,FALSE),0)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1"/>
        <v>5.27</v>
      </c>
      <c r="E33" s="205">
        <f>IFERROR(VLOOKUP($A33,'Control-CHO Agosto 2023 '!$I$8:$L$24,4,FALSE),0)</f>
        <v>0</v>
      </c>
      <c r="F33" s="205">
        <f>IFERROR(VLOOKUP($A33,'Control-CHO Agosto 2023 '!$I$8:$L$24,3,FALSE),0)</f>
        <v>0</v>
      </c>
      <c r="G33" s="205">
        <f>IFERROR(VLOOKUP($A33,'Control-CHO Agosto 2023 '!$I$8:$L$24,2,FALSE),0)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1"/>
        <v>5.54</v>
      </c>
      <c r="E34" s="205">
        <f>IFERROR(VLOOKUP($A34,'Control-CHO Agosto 2023 '!$I$8:$L$24,4,FALSE),0)</f>
        <v>0</v>
      </c>
      <c r="F34" s="205">
        <f>IFERROR(VLOOKUP($A34,'Control-CHO Agosto 2023 '!$I$8:$L$24,3,FALSE),0)</f>
        <v>0</v>
      </c>
      <c r="G34" s="205">
        <f>IFERROR(VLOOKUP($A34,'Control-CHO Agosto 2023 '!$I$8:$L$24,2,FALSE),0)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1"/>
        <v>6.73</v>
      </c>
      <c r="E35" s="205">
        <f>IFERROR(VLOOKUP($A35,'Control-CHO Agosto 2023 '!$I$8:$L$24,4,FALSE),0)</f>
        <v>0</v>
      </c>
      <c r="F35" s="205">
        <f>IFERROR(VLOOKUP($A35,'Control-CHO Agosto 2023 '!$I$8:$L$24,3,FALSE),0)</f>
        <v>0</v>
      </c>
      <c r="G35" s="205">
        <f>IFERROR(VLOOKUP($A35,'Control-CHO Agosto 2023 '!$I$8:$L$24,2,FALSE),0)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1"/>
        <v>4.32</v>
      </c>
      <c r="E36" s="205">
        <f>IFERROR(VLOOKUP($A36,'Control-CHO Agosto 2023 '!$I$8:$L$24,4,FALSE),0)</f>
        <v>0</v>
      </c>
      <c r="F36" s="205">
        <f>IFERROR(VLOOKUP($A36,'Control-CHO Agosto 2023 '!$I$8:$L$24,3,FALSE),0)</f>
        <v>0</v>
      </c>
      <c r="G36" s="205">
        <f>IFERROR(VLOOKUP($A36,'Control-CHO Agosto 2023 '!$I$8:$L$24,2,FALSE),0)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1"/>
        <v>3.28</v>
      </c>
      <c r="E37" s="205">
        <f>IFERROR(VLOOKUP($A37,'Control-CHO Agosto 2023 '!$I$8:$L$24,4,FALSE),0)</f>
        <v>0</v>
      </c>
      <c r="F37" s="205">
        <f>IFERROR(VLOOKUP($A37,'Control-CHO Agosto 2023 '!$I$8:$L$24,3,FALSE),0)</f>
        <v>0</v>
      </c>
      <c r="G37" s="205">
        <f>IFERROR(VLOOKUP($A37,'Control-CHO Agosto 2023 '!$I$8:$L$24,2,FALSE),0)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1"/>
        <v>5.59</v>
      </c>
      <c r="E38" s="205">
        <f>IFERROR(VLOOKUP($A38,'Control-CHO Agosto 2023 '!$I$8:$L$24,4,FALSE),0)</f>
        <v>0</v>
      </c>
      <c r="F38" s="205">
        <f>IFERROR(VLOOKUP($A38,'Control-CHO Agosto 2023 '!$I$8:$L$24,3,FALSE),0)</f>
        <v>0</v>
      </c>
      <c r="G38" s="205">
        <f>IFERROR(VLOOKUP($A38,'Control-CHO Agosto 2023 '!$I$8:$L$24,2,FALSE),0)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1"/>
        <v>5.46</v>
      </c>
      <c r="E39" s="205">
        <f>IFERROR(VLOOKUP($A39,'Control-CHO Agosto 2023 '!$I$8:$L$24,4,FALSE),0)</f>
        <v>0</v>
      </c>
      <c r="F39" s="205">
        <f>IFERROR(VLOOKUP($A39,'Control-CHO Agosto 2023 '!$I$8:$L$24,3,FALSE),0)</f>
        <v>0</v>
      </c>
      <c r="G39" s="205">
        <f>IFERROR(VLOOKUP($A39,'Control-CHO Agosto 2023 '!$I$8:$L$24,2,FALSE),0)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1"/>
        <v>5.46</v>
      </c>
      <c r="E40" s="205">
        <f>IFERROR(VLOOKUP($A40,'Control-CHO Agosto 2023 '!$I$8:$L$24,4,FALSE),0)</f>
        <v>0</v>
      </c>
      <c r="F40" s="205">
        <f>IFERROR(VLOOKUP($A40,'Control-CHO Agosto 2023 '!$I$8:$L$24,3,FALSE),0)</f>
        <v>0</v>
      </c>
      <c r="G40" s="205">
        <f>IFERROR(VLOOKUP($A40,'Control-CHO Agosto 2023 '!$I$8:$L$24,2,FALSE),0)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1"/>
        <v>4.0999999999999996</v>
      </c>
      <c r="E41" s="205">
        <f>IFERROR(VLOOKUP($A41,'Control-CHO Agosto 2023 '!$I$8:$L$24,4,FALSE),0)</f>
        <v>0</v>
      </c>
      <c r="F41" s="205">
        <f>IFERROR(VLOOKUP($A41,'Control-CHO Agosto 2023 '!$I$8:$L$24,3,FALSE),0)</f>
        <v>0</v>
      </c>
      <c r="G41" s="205">
        <f>IFERROR(VLOOKUP($A41,'Control-CHO Agosto 2023 '!$I$8:$L$24,2,FALSE),0)</f>
        <v>0</v>
      </c>
      <c r="H41" s="205">
        <f t="shared" ref="H41:H59" si="5">E41+F41+G41</f>
        <v>0</v>
      </c>
      <c r="I41" s="347" t="s">
        <v>12</v>
      </c>
      <c r="J41" s="346">
        <f t="shared" ref="J41:J59" si="6">D41*H41</f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1"/>
        <v>4.0999999999999996</v>
      </c>
      <c r="E42" s="205">
        <f>IFERROR(VLOOKUP($A42,'Control-CHO Agosto 2023 '!$I$8:$L$24,4,FALSE),0)</f>
        <v>0</v>
      </c>
      <c r="F42" s="205">
        <f>IFERROR(VLOOKUP($A42,'Control-CHO Agosto 2023 '!$I$8:$L$24,3,FALSE),0)</f>
        <v>0</v>
      </c>
      <c r="G42" s="205">
        <f>IFERROR(VLOOKUP($A42,'Control-CHO Agosto 2023 '!$I$8:$L$24,2,FALSE),0)</f>
        <v>0</v>
      </c>
      <c r="H42" s="205">
        <f t="shared" si="5"/>
        <v>0</v>
      </c>
      <c r="I42" s="347" t="s">
        <v>12</v>
      </c>
      <c r="J42" s="346">
        <f t="shared" si="6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1"/>
        <v>6.05</v>
      </c>
      <c r="E43" s="205">
        <f>IFERROR(VLOOKUP($A43,'Control-CHO Agosto 2023 '!$I$8:$L$24,4,FALSE),0)</f>
        <v>0</v>
      </c>
      <c r="F43" s="205">
        <f>IFERROR(VLOOKUP($A43,'Control-CHO Agosto 2023 '!$I$8:$L$24,3,FALSE),0)</f>
        <v>0</v>
      </c>
      <c r="G43" s="205">
        <f>IFERROR(VLOOKUP($A43,'Control-CHO Agosto 2023 '!$I$8:$L$24,2,FALSE),0)</f>
        <v>0</v>
      </c>
      <c r="H43" s="205">
        <f t="shared" si="5"/>
        <v>0</v>
      </c>
      <c r="I43" s="347" t="s">
        <v>12</v>
      </c>
      <c r="J43" s="346">
        <f t="shared" si="6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1"/>
        <v>5.65</v>
      </c>
      <c r="E44" s="205">
        <f>IFERROR(VLOOKUP($A44,'Control-CHO Agosto 2023 '!$I$8:$L$24,4,FALSE),0)</f>
        <v>0</v>
      </c>
      <c r="F44" s="205">
        <f>IFERROR(VLOOKUP($A44,'Control-CHO Agosto 2023 '!$I$8:$L$24,3,FALSE),0)</f>
        <v>0</v>
      </c>
      <c r="G44" s="205">
        <f>IFERROR(VLOOKUP($A44,'Control-CHO Agosto 2023 '!$I$8:$L$24,2,FALSE),0)</f>
        <v>0</v>
      </c>
      <c r="H44" s="205">
        <f t="shared" si="5"/>
        <v>0</v>
      </c>
      <c r="I44" s="347" t="s">
        <v>12</v>
      </c>
      <c r="J44" s="346">
        <f t="shared" si="6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1"/>
        <v>6.59</v>
      </c>
      <c r="E45" s="205">
        <f>IFERROR(VLOOKUP($A45,'Control-CHO Agosto 2023 '!$I$8:$L$24,4,FALSE),0)</f>
        <v>0</v>
      </c>
      <c r="F45" s="205">
        <f>IFERROR(VLOOKUP($A45,'Control-CHO Agosto 2023 '!$I$8:$L$24,3,FALSE),0)</f>
        <v>0</v>
      </c>
      <c r="G45" s="205">
        <f>IFERROR(VLOOKUP($A45,'Control-CHO Agosto 2023 '!$I$8:$L$24,2,FALSE),0)</f>
        <v>0</v>
      </c>
      <c r="H45" s="205">
        <f t="shared" si="5"/>
        <v>0</v>
      </c>
      <c r="I45" s="347" t="s">
        <v>12</v>
      </c>
      <c r="J45" s="346">
        <f t="shared" si="6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1"/>
        <v>6.65</v>
      </c>
      <c r="E46" s="205">
        <f>IFERROR(VLOOKUP($A46,'Control-CHO Agosto 2023 '!$I$8:$L$24,4,FALSE),0)</f>
        <v>0</v>
      </c>
      <c r="F46" s="205">
        <f>IFERROR(VLOOKUP($A46,'Control-CHO Agosto 2023 '!$I$8:$L$24,3,FALSE),0)</f>
        <v>0</v>
      </c>
      <c r="G46" s="205">
        <f>IFERROR(VLOOKUP($A46,'Control-CHO Agosto 2023 '!$I$8:$L$24,2,FALSE),0)</f>
        <v>0</v>
      </c>
      <c r="H46" s="205">
        <f t="shared" si="5"/>
        <v>0</v>
      </c>
      <c r="I46" s="347" t="s">
        <v>12</v>
      </c>
      <c r="J46" s="346">
        <f t="shared" si="6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hidden="1" customHeight="1" x14ac:dyDescent="0.2">
      <c r="A47" s="74" t="s">
        <v>382</v>
      </c>
      <c r="B47" s="413">
        <v>40</v>
      </c>
      <c r="C47" s="427" t="s">
        <v>478</v>
      </c>
      <c r="D47" s="256">
        <f t="shared" si="1"/>
        <v>4.95</v>
      </c>
      <c r="E47" s="205">
        <f>IFERROR(VLOOKUP($A47,'Control-CHO Agosto 2023 '!$I$8:$L$24,4,FALSE),0)</f>
        <v>0</v>
      </c>
      <c r="F47" s="205">
        <f>IFERROR(VLOOKUP($A47,'Control-CHO Agosto 2023 '!$I$8:$L$24,3,FALSE),0)</f>
        <v>0</v>
      </c>
      <c r="G47" s="205">
        <f>IFERROR(VLOOKUP($A47,'Control-CHO Agosto 2023 '!$I$8:$L$24,2,FALSE),0)</f>
        <v>0</v>
      </c>
      <c r="H47" s="205">
        <f t="shared" si="5"/>
        <v>0</v>
      </c>
      <c r="I47" s="347" t="s">
        <v>12</v>
      </c>
      <c r="J47" s="346">
        <f t="shared" si="6"/>
        <v>0</v>
      </c>
      <c r="K47" s="333"/>
      <c r="L47" s="333"/>
      <c r="M47" s="199"/>
      <c r="N47" s="199"/>
      <c r="O47" s="71" t="s">
        <v>381</v>
      </c>
      <c r="P47" s="237">
        <f t="shared" si="4"/>
        <v>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1"/>
        <v>5.8</v>
      </c>
      <c r="E48" s="205">
        <f>IFERROR(VLOOKUP($A48,'Control-CHO Agosto 2023 '!$I$8:$L$24,4,FALSE),0)</f>
        <v>0</v>
      </c>
      <c r="F48" s="205">
        <f>IFERROR(VLOOKUP($A48,'Control-CHO Agosto 2023 '!$I$8:$L$24,3,FALSE),0)</f>
        <v>0</v>
      </c>
      <c r="G48" s="205">
        <f>IFERROR(VLOOKUP($A48,'Control-CHO Agosto 2023 '!$I$8:$L$24,2,FALSE),0)</f>
        <v>0</v>
      </c>
      <c r="H48" s="205">
        <f t="shared" si="5"/>
        <v>0</v>
      </c>
      <c r="I48" s="347" t="s">
        <v>12</v>
      </c>
      <c r="J48" s="346">
        <f t="shared" si="6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1"/>
        <v>6.22</v>
      </c>
      <c r="E49" s="205">
        <f>IFERROR(VLOOKUP($A49,'Control-CHO Agosto 2023 '!$I$8:$L$24,4,FALSE),0)</f>
        <v>0</v>
      </c>
      <c r="F49" s="205">
        <f>IFERROR(VLOOKUP($A49,'Control-CHO Agosto 2023 '!$I$8:$L$24,3,FALSE),0)</f>
        <v>0</v>
      </c>
      <c r="G49" s="205">
        <f>IFERROR(VLOOKUP($A49,'Control-CHO Agosto 2023 '!$I$8:$L$24,2,FALSE),0)</f>
        <v>0</v>
      </c>
      <c r="H49" s="205">
        <f t="shared" si="5"/>
        <v>0</v>
      </c>
      <c r="I49" s="347" t="s">
        <v>12</v>
      </c>
      <c r="J49" s="346">
        <f t="shared" si="6"/>
        <v>0</v>
      </c>
      <c r="K49" s="377"/>
      <c r="N49" s="199"/>
      <c r="O49" s="237"/>
      <c r="P49" s="237"/>
    </row>
    <row r="50" spans="1:17" s="200" customFormat="1" ht="24.95" hidden="1" customHeight="1" x14ac:dyDescent="0.2">
      <c r="A50" s="74" t="s">
        <v>149</v>
      </c>
      <c r="B50" s="413">
        <v>43</v>
      </c>
      <c r="C50" s="427" t="s">
        <v>481</v>
      </c>
      <c r="D50" s="256">
        <f t="shared" si="1"/>
        <v>7.02</v>
      </c>
      <c r="E50" s="205">
        <f>IFERROR(VLOOKUP($A50,'Control-CHO Agosto 2023 '!$I$8:$L$24,4,FALSE),0)</f>
        <v>0</v>
      </c>
      <c r="F50" s="205">
        <f>IFERROR(VLOOKUP($A50,'Control-CHO Agosto 2023 '!$I$8:$L$24,3,FALSE),0)</f>
        <v>0</v>
      </c>
      <c r="G50" s="205">
        <f>IFERROR(VLOOKUP($A50,'Control-CHO Agosto 2023 '!$I$8:$L$24,2,FALSE),0)</f>
        <v>0</v>
      </c>
      <c r="H50" s="205">
        <f t="shared" si="5"/>
        <v>0</v>
      </c>
      <c r="I50" s="347" t="s">
        <v>12</v>
      </c>
      <c r="J50" s="346">
        <f t="shared" si="6"/>
        <v>0</v>
      </c>
      <c r="K50" s="333"/>
      <c r="L50" s="333"/>
      <c r="M50" s="199"/>
      <c r="N50" s="199"/>
      <c r="O50" s="71" t="s">
        <v>234</v>
      </c>
      <c r="P50" s="237">
        <f t="shared" si="4"/>
        <v>0</v>
      </c>
    </row>
    <row r="51" spans="1:17" s="200" customFormat="1" ht="24.75" hidden="1" customHeight="1" x14ac:dyDescent="0.2">
      <c r="A51" s="74" t="s">
        <v>214</v>
      </c>
      <c r="B51" s="413">
        <v>44</v>
      </c>
      <c r="C51" s="427" t="s">
        <v>482</v>
      </c>
      <c r="D51" s="256">
        <f t="shared" si="1"/>
        <v>6.21</v>
      </c>
      <c r="E51" s="205">
        <f>IFERROR(VLOOKUP($A51,'Control-CHO Agosto 2023 '!$I$8:$L$24,4,FALSE),0)</f>
        <v>0</v>
      </c>
      <c r="F51" s="205">
        <f>IFERROR(VLOOKUP($A51,'Control-CHO Agosto 2023 '!$I$8:$L$24,3,FALSE),0)</f>
        <v>0</v>
      </c>
      <c r="G51" s="205">
        <f>IFERROR(VLOOKUP($A51,'Control-CHO Agosto 2023 '!$I$8:$L$24,2,FALSE),0)</f>
        <v>0</v>
      </c>
      <c r="H51" s="205">
        <f t="shared" si="5"/>
        <v>0</v>
      </c>
      <c r="I51" s="347" t="s">
        <v>12</v>
      </c>
      <c r="J51" s="346">
        <f t="shared" si="6"/>
        <v>0</v>
      </c>
      <c r="K51" s="333"/>
      <c r="O51" s="71" t="s">
        <v>269</v>
      </c>
      <c r="P51" s="237">
        <f>H51</f>
        <v>0</v>
      </c>
    </row>
    <row r="52" spans="1:17" s="200" customFormat="1" ht="24.95" hidden="1" customHeight="1" x14ac:dyDescent="0.2">
      <c r="A52" s="74" t="s">
        <v>166</v>
      </c>
      <c r="B52" s="413">
        <v>45</v>
      </c>
      <c r="C52" s="427" t="s">
        <v>167</v>
      </c>
      <c r="D52" s="256">
        <f t="shared" si="1"/>
        <v>7.95</v>
      </c>
      <c r="E52" s="205">
        <f>IFERROR(VLOOKUP($A52,'Control-CHO Agosto 2023 '!$I$8:$L$24,4,FALSE),0)</f>
        <v>0</v>
      </c>
      <c r="F52" s="205">
        <f>IFERROR(VLOOKUP($A52,'Control-CHO Agosto 2023 '!$I$8:$L$24,3,FALSE),0)</f>
        <v>0</v>
      </c>
      <c r="G52" s="205">
        <f>IFERROR(VLOOKUP($A52,'Control-CHO Agosto 2023 '!$I$8:$L$24,2,FALSE),0)</f>
        <v>0</v>
      </c>
      <c r="H52" s="205">
        <f t="shared" si="5"/>
        <v>0</v>
      </c>
      <c r="I52" s="347" t="s">
        <v>12</v>
      </c>
      <c r="J52" s="346">
        <f t="shared" si="6"/>
        <v>0</v>
      </c>
      <c r="K52" s="333"/>
      <c r="O52" s="71" t="s">
        <v>235</v>
      </c>
      <c r="P52" s="237">
        <f t="shared" si="4"/>
        <v>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1"/>
        <v>5.59</v>
      </c>
      <c r="E53" s="205">
        <f>IFERROR(VLOOKUP($A53,'Control-CHO Agosto 2023 '!$I$8:$L$24,4,FALSE),0)</f>
        <v>0</v>
      </c>
      <c r="F53" s="205">
        <f>IFERROR(VLOOKUP($A53,'Control-CHO Agosto 2023 '!$I$8:$L$24,3,FALSE),0)</f>
        <v>0</v>
      </c>
      <c r="G53" s="205">
        <f>IFERROR(VLOOKUP($A53,'Control-CHO Agosto 2023 '!$I$8:$L$24,2,FALSE),0)</f>
        <v>0</v>
      </c>
      <c r="H53" s="205">
        <f t="shared" si="5"/>
        <v>0</v>
      </c>
      <c r="I53" s="347" t="s">
        <v>12</v>
      </c>
      <c r="J53" s="346">
        <f t="shared" si="6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1"/>
        <v>4.93</v>
      </c>
      <c r="E54" s="205">
        <f>IFERROR(VLOOKUP($A54,'Control-CHO Agosto 2023 '!$I$8:$L$24,4,FALSE),0)</f>
        <v>0</v>
      </c>
      <c r="F54" s="205">
        <f>IFERROR(VLOOKUP($A54,'Control-CHO Agosto 2023 '!$I$8:$L$24,3,FALSE),0)</f>
        <v>0</v>
      </c>
      <c r="G54" s="205">
        <f>IFERROR(VLOOKUP($A54,'Control-CHO Agosto 2023 '!$I$8:$L$24,2,FALSE),0)</f>
        <v>0</v>
      </c>
      <c r="H54" s="205">
        <f t="shared" si="5"/>
        <v>0</v>
      </c>
      <c r="I54" s="347" t="s">
        <v>12</v>
      </c>
      <c r="J54" s="346">
        <f t="shared" si="6"/>
        <v>0</v>
      </c>
      <c r="K54" s="333"/>
      <c r="O54" s="237"/>
      <c r="P54" s="237">
        <f t="shared" si="4"/>
        <v>0</v>
      </c>
    </row>
    <row r="55" spans="1:17" s="200" customFormat="1" ht="24.95" hidden="1" customHeight="1" x14ac:dyDescent="0.2">
      <c r="A55" s="74" t="s">
        <v>484</v>
      </c>
      <c r="B55" s="413">
        <v>48</v>
      </c>
      <c r="C55" s="427" t="s">
        <v>484</v>
      </c>
      <c r="D55" s="256">
        <f t="shared" si="1"/>
        <v>5.75</v>
      </c>
      <c r="E55" s="205">
        <f>IFERROR(VLOOKUP($A55,'Control-CHO Agosto 2023 '!$I$8:$L$24,4,FALSE),0)</f>
        <v>0</v>
      </c>
      <c r="F55" s="205">
        <f>IFERROR(VLOOKUP($A55,'Control-CHO Agosto 2023 '!$I$8:$L$24,3,FALSE),0)</f>
        <v>0</v>
      </c>
      <c r="G55" s="205">
        <f>IFERROR(VLOOKUP($A55,'Control-CHO Agosto 2023 '!$I$8:$L$24,2,FALSE),0)</f>
        <v>0</v>
      </c>
      <c r="H55" s="205">
        <f t="shared" si="5"/>
        <v>0</v>
      </c>
      <c r="I55" s="347" t="s">
        <v>12</v>
      </c>
      <c r="J55" s="346">
        <f t="shared" si="6"/>
        <v>0</v>
      </c>
      <c r="K55" s="333"/>
      <c r="O55" s="422">
        <v>20002380</v>
      </c>
      <c r="P55" s="237">
        <f t="shared" si="4"/>
        <v>0</v>
      </c>
      <c r="Q55" s="200" t="s">
        <v>489</v>
      </c>
    </row>
    <row r="56" spans="1:17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256">
        <f t="shared" si="1"/>
        <v>2.95</v>
      </c>
      <c r="E56" s="205">
        <f>IFERROR(VLOOKUP($A56,'Control-CHO Agosto 2023 '!$I$8:$L$24,4,FALSE),0)</f>
        <v>0</v>
      </c>
      <c r="F56" s="205">
        <f>IFERROR(VLOOKUP($A56,'Control-CHO Agosto 2023 '!$I$8:$L$24,3,FALSE),0)</f>
        <v>0</v>
      </c>
      <c r="G56" s="205">
        <f>IFERROR(VLOOKUP($A56,'Control-CHO Agosto 2023 '!$I$8:$L$24,2,FALSE),0)</f>
        <v>0</v>
      </c>
      <c r="H56" s="205">
        <f t="shared" si="5"/>
        <v>0</v>
      </c>
      <c r="I56" s="347" t="s">
        <v>12</v>
      </c>
      <c r="J56" s="346">
        <f t="shared" si="6"/>
        <v>0</v>
      </c>
      <c r="K56" s="333"/>
      <c r="N56" s="199"/>
      <c r="O56" s="71" t="s">
        <v>399</v>
      </c>
      <c r="P56" s="237">
        <f>H56</f>
        <v>0</v>
      </c>
    </row>
    <row r="57" spans="1:17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256">
        <f t="shared" si="1"/>
        <v>2.71</v>
      </c>
      <c r="E57" s="205">
        <f>IFERROR(VLOOKUP($A57,'Control-CHO Agosto 2023 '!$I$8:$L$24,4,FALSE),0)</f>
        <v>0</v>
      </c>
      <c r="F57" s="205">
        <f>IFERROR(VLOOKUP($A57,'Control-CHO Agosto 2023 '!$I$8:$L$24,3,FALSE),0)</f>
        <v>0</v>
      </c>
      <c r="G57" s="205">
        <f>IFERROR(VLOOKUP($A57,'Control-CHO Agosto 2023 '!$I$8:$L$24,2,FALSE),0)</f>
        <v>0</v>
      </c>
      <c r="H57" s="205">
        <f t="shared" si="5"/>
        <v>0</v>
      </c>
      <c r="I57" s="347" t="s">
        <v>12</v>
      </c>
      <c r="J57" s="346">
        <f t="shared" si="6"/>
        <v>0</v>
      </c>
      <c r="K57" s="333"/>
      <c r="N57" s="199"/>
      <c r="O57" s="71" t="s">
        <v>399</v>
      </c>
      <c r="P57" s="237">
        <f>H57</f>
        <v>0</v>
      </c>
    </row>
    <row r="58" spans="1:17" s="200" customFormat="1" ht="24.95" customHeight="1" x14ac:dyDescent="0.2">
      <c r="A58" s="261" t="s">
        <v>626</v>
      </c>
      <c r="B58" s="413">
        <v>51</v>
      </c>
      <c r="C58" s="421" t="s">
        <v>633</v>
      </c>
      <c r="D58" s="256">
        <f t="shared" si="1"/>
        <v>4.0199999999999996</v>
      </c>
      <c r="E58" s="205">
        <f>IFERROR(VLOOKUP($A58,'Control-CHO Agosto 2023 '!$I$8:$L$24,4,FALSE),0)</f>
        <v>0</v>
      </c>
      <c r="F58" s="205">
        <f>IFERROR(VLOOKUP($A58,'Control-CHO Agosto 2023 '!$I$8:$L$24,3,FALSE),0)</f>
        <v>1280</v>
      </c>
      <c r="G58" s="205">
        <f>IFERROR(VLOOKUP($A58,'Control-CHO Agosto 2023 '!$I$8:$L$24,2,FALSE),0)</f>
        <v>0</v>
      </c>
      <c r="H58" s="205">
        <f t="shared" si="5"/>
        <v>1280</v>
      </c>
      <c r="I58" s="347" t="s">
        <v>12</v>
      </c>
      <c r="J58" s="346">
        <f t="shared" si="6"/>
        <v>5145.5999999999995</v>
      </c>
      <c r="K58" s="333"/>
      <c r="N58" s="199"/>
      <c r="O58" s="71" t="s">
        <v>640</v>
      </c>
      <c r="P58" s="237">
        <f>H58</f>
        <v>1280</v>
      </c>
    </row>
    <row r="59" spans="1:17" s="200" customFormat="1" ht="24.95" customHeight="1" x14ac:dyDescent="0.2">
      <c r="A59" s="261" t="s">
        <v>625</v>
      </c>
      <c r="B59" s="413">
        <v>52</v>
      </c>
      <c r="C59" s="421" t="s">
        <v>634</v>
      </c>
      <c r="D59" s="256">
        <f t="shared" si="1"/>
        <v>6.41</v>
      </c>
      <c r="E59" s="205">
        <f>IFERROR(VLOOKUP($A59,'Control-CHO Agosto 2023 '!$I$8:$L$24,4,FALSE),0)</f>
        <v>0</v>
      </c>
      <c r="F59" s="205">
        <f>IFERROR(VLOOKUP($A59,'Control-CHO Agosto 2023 '!$I$8:$L$24,3,FALSE),0)</f>
        <v>2435</v>
      </c>
      <c r="G59" s="205">
        <f>IFERROR(VLOOKUP($A59,'Control-CHO Agosto 2023 '!$I$8:$L$24,2,FALSE),0)</f>
        <v>0</v>
      </c>
      <c r="H59" s="205">
        <f t="shared" si="5"/>
        <v>2435</v>
      </c>
      <c r="I59" s="347" t="s">
        <v>12</v>
      </c>
      <c r="J59" s="346">
        <f t="shared" si="6"/>
        <v>15608.35</v>
      </c>
      <c r="K59" s="333"/>
      <c r="N59" s="199"/>
      <c r="O59" s="71" t="s">
        <v>641</v>
      </c>
      <c r="P59" s="237">
        <f>H59</f>
        <v>2435</v>
      </c>
    </row>
    <row r="60" spans="1:17" ht="30" customHeight="1" x14ac:dyDescent="0.2">
      <c r="B60" s="202"/>
      <c r="C60" s="539" t="s">
        <v>11</v>
      </c>
      <c r="D60" s="539"/>
      <c r="E60" s="381">
        <f>SUM(E8:E59)</f>
        <v>1947</v>
      </c>
      <c r="F60" s="381">
        <f t="shared" ref="F60:G60" si="7">SUM(F8:F59)</f>
        <v>5135</v>
      </c>
      <c r="G60" s="381">
        <f t="shared" si="7"/>
        <v>0</v>
      </c>
      <c r="H60" s="381">
        <f>SUM(H8:H59)</f>
        <v>7082</v>
      </c>
      <c r="I60" s="408" t="s">
        <v>12</v>
      </c>
      <c r="J60" s="81">
        <f>SUM(J8:J59)</f>
        <v>32648.83</v>
      </c>
      <c r="K60" s="199"/>
      <c r="L60" s="248"/>
      <c r="M60" s="248"/>
      <c r="N60" s="321"/>
      <c r="O60" s="71"/>
      <c r="P60" s="237"/>
    </row>
    <row r="61" spans="1:17" ht="30" customHeight="1" x14ac:dyDescent="0.2">
      <c r="B61" s="202"/>
      <c r="C61" s="527"/>
      <c r="D61" s="527"/>
      <c r="E61" s="527"/>
      <c r="F61" s="527"/>
      <c r="H61" s="382"/>
      <c r="J61" s="81" t="s">
        <v>328</v>
      </c>
      <c r="K61" s="377"/>
      <c r="M61" s="321"/>
    </row>
    <row r="62" spans="1:17" ht="30" customHeight="1" x14ac:dyDescent="0.2">
      <c r="B62" s="431" t="s">
        <v>643</v>
      </c>
      <c r="C62" s="540" t="s">
        <v>326</v>
      </c>
      <c r="D62" s="540"/>
      <c r="E62" s="540"/>
      <c r="F62" s="540"/>
      <c r="G62" s="540"/>
      <c r="H62" s="540"/>
      <c r="I62" s="409">
        <f>J62/$J$62</f>
        <v>1</v>
      </c>
      <c r="J62" s="385">
        <f>J60</f>
        <v>32648.83</v>
      </c>
      <c r="K62" s="377"/>
      <c r="M62" s="321"/>
      <c r="O62" s="199" t="s">
        <v>649</v>
      </c>
    </row>
    <row r="63" spans="1:17" ht="30" customHeight="1" x14ac:dyDescent="0.2">
      <c r="B63" s="431">
        <v>400000000</v>
      </c>
      <c r="C63" s="547" t="s">
        <v>645</v>
      </c>
      <c r="D63" s="540"/>
      <c r="E63" s="540"/>
      <c r="F63" s="540"/>
      <c r="G63" s="540"/>
      <c r="H63" s="540"/>
      <c r="I63" s="392">
        <f>J63/$J$62</f>
        <v>0.24298206091918148</v>
      </c>
      <c r="J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7933.08</v>
      </c>
      <c r="K63" s="333"/>
      <c r="L63" s="333"/>
      <c r="M63" s="333"/>
      <c r="O63" s="199">
        <v>80089657</v>
      </c>
    </row>
    <row r="64" spans="1:17" ht="30" customHeight="1" x14ac:dyDescent="0.2">
      <c r="B64" s="431">
        <v>400000000</v>
      </c>
      <c r="C64" s="547" t="s">
        <v>646</v>
      </c>
      <c r="D64" s="540"/>
      <c r="E64" s="540"/>
      <c r="F64" s="540" t="e">
        <f>G64/G61</f>
        <v>#DIV/0!</v>
      </c>
      <c r="G64" s="540"/>
      <c r="H64" s="540"/>
      <c r="I64" s="392">
        <f>J64/$J$62</f>
        <v>0.75701793908081849</v>
      </c>
      <c r="J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24715.75</v>
      </c>
      <c r="K64" s="377"/>
      <c r="L64" s="321"/>
      <c r="M64" s="321"/>
    </row>
    <row r="65" spans="1:18" ht="30" hidden="1" customHeight="1" x14ac:dyDescent="0.2">
      <c r="B65" s="431">
        <v>240000000</v>
      </c>
      <c r="C65" s="548" t="s">
        <v>642</v>
      </c>
      <c r="D65" s="549"/>
      <c r="E65" s="549"/>
      <c r="F65" s="549" t="e">
        <f>G65/G62</f>
        <v>#DIV/0!</v>
      </c>
      <c r="G65" s="549"/>
      <c r="H65" s="549"/>
      <c r="I65" s="392">
        <f>J65/$J$62</f>
        <v>0</v>
      </c>
      <c r="J65" s="346">
        <f>SUM(G8*$D$8+G9*$D$9+$D$10*G10+$D$11*G11+$D$12*G12+$D$13*G13+$D$14*G14+$D$21*G21+$D$22*G22+$D$23*G23+$D$24*G24+$D$25*G25+$D$26*G26+$D$27*G27+$D$28*G28+$D$29*G29+$D$40*G40+$D$41*G41+$D$59*G59+$D$43*G43+$D$44*G44+$D$45*G45+$D$50*G50+$D$51*G51+$D$52*G52+$D$54*G54+D53*G53+D15*G15+D16*G16+D18*G18+D19*G19+D47*G47+D55*G55)</f>
        <v>0</v>
      </c>
      <c r="K65" s="377"/>
      <c r="L65" s="321"/>
      <c r="M65" s="321"/>
    </row>
    <row r="66" spans="1:18" ht="25.5" customHeight="1" x14ac:dyDescent="0.2">
      <c r="B66" s="202"/>
      <c r="C66" s="290"/>
      <c r="D66" s="201"/>
      <c r="E66" s="163"/>
      <c r="F66" s="372">
        <f>G63+G65</f>
        <v>0</v>
      </c>
      <c r="G66" s="201"/>
      <c r="H66" s="201"/>
      <c r="I66" s="201"/>
      <c r="J66" s="164"/>
      <c r="K66" s="377"/>
      <c r="M66" s="199" t="str">
        <f>B5</f>
        <v>Período Agosto 2023</v>
      </c>
    </row>
    <row r="67" spans="1:18" ht="30" customHeight="1" x14ac:dyDescent="0.2">
      <c r="B67" s="431">
        <v>400000000</v>
      </c>
      <c r="C67" s="526" t="s">
        <v>635</v>
      </c>
      <c r="D67" s="526"/>
      <c r="E67" s="526"/>
      <c r="F67" s="526"/>
      <c r="G67" s="256">
        <v>75</v>
      </c>
      <c r="H67" s="167">
        <v>9</v>
      </c>
      <c r="I67" s="205" t="s">
        <v>10</v>
      </c>
      <c r="J67" s="346">
        <f>(G67*H67)</f>
        <v>675</v>
      </c>
      <c r="K67" s="377"/>
      <c r="L67" s="321"/>
      <c r="N67" s="199" t="s">
        <v>347</v>
      </c>
      <c r="O67" s="199">
        <v>80089663</v>
      </c>
      <c r="Q67" s="200">
        <v>20002585</v>
      </c>
      <c r="R67" s="333" t="s">
        <v>647</v>
      </c>
    </row>
    <row r="68" spans="1:18" ht="35.25" customHeight="1" x14ac:dyDescent="0.2">
      <c r="B68" s="431">
        <v>400000000</v>
      </c>
      <c r="C68" s="541" t="s">
        <v>636</v>
      </c>
      <c r="D68" s="542"/>
      <c r="E68" s="542"/>
      <c r="F68" s="543"/>
      <c r="G68" s="340">
        <v>1409329</v>
      </c>
      <c r="H68" s="167">
        <v>1</v>
      </c>
      <c r="I68" s="205" t="s">
        <v>10</v>
      </c>
      <c r="J68" s="340">
        <f>(G68*H68)</f>
        <v>1409329</v>
      </c>
      <c r="K68" s="377"/>
      <c r="L68" s="321"/>
      <c r="N68" s="199" t="s">
        <v>346</v>
      </c>
      <c r="O68" s="199">
        <v>80089659</v>
      </c>
      <c r="Q68" s="201">
        <v>20002374</v>
      </c>
      <c r="R68" s="393"/>
    </row>
    <row r="69" spans="1:18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199"/>
      <c r="P69" s="199"/>
    </row>
    <row r="70" spans="1:18" s="237" customFormat="1" ht="30" customHeight="1" x14ac:dyDescent="0.2">
      <c r="A70" s="199"/>
      <c r="B70" s="535" t="s">
        <v>325</v>
      </c>
      <c r="C70" s="535"/>
      <c r="D70" s="535"/>
      <c r="E70" s="535"/>
      <c r="F70" s="535"/>
      <c r="G70" s="205" t="s">
        <v>8</v>
      </c>
      <c r="H70" s="533">
        <f>J67+J62</f>
        <v>33323.83</v>
      </c>
      <c r="I70" s="533"/>
      <c r="J70" s="533"/>
      <c r="K70" s="378"/>
      <c r="O70" s="199"/>
      <c r="P70" s="225"/>
    </row>
    <row r="71" spans="1:18" s="237" customFormat="1" ht="30" customHeight="1" x14ac:dyDescent="0.2">
      <c r="A71" s="199"/>
      <c r="B71" s="535" t="s">
        <v>15</v>
      </c>
      <c r="C71" s="535"/>
      <c r="D71" s="535"/>
      <c r="E71" s="535"/>
      <c r="F71" s="535"/>
      <c r="G71" s="205" t="s">
        <v>9</v>
      </c>
      <c r="H71" s="533">
        <f>J68</f>
        <v>1409329</v>
      </c>
      <c r="I71" s="533"/>
      <c r="J71" s="533"/>
      <c r="K71" s="378"/>
      <c r="O71" s="199"/>
      <c r="P71" s="199"/>
    </row>
    <row r="72" spans="1:18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P72" s="200"/>
    </row>
    <row r="73" spans="1:18" ht="24.95" customHeight="1" x14ac:dyDescent="0.2">
      <c r="B73" s="234"/>
      <c r="C73" s="237"/>
      <c r="D73" s="237"/>
      <c r="E73" s="237"/>
      <c r="J73" s="236"/>
    </row>
    <row r="74" spans="1:18" ht="24.95" customHeight="1" x14ac:dyDescent="0.2">
      <c r="B74" s="234"/>
      <c r="C74" s="237"/>
      <c r="D74" s="237"/>
      <c r="E74" s="237"/>
      <c r="J74" s="236"/>
    </row>
    <row r="75" spans="1:18" ht="24.95" customHeight="1" x14ac:dyDescent="0.2">
      <c r="B75" s="234"/>
      <c r="C75" s="237"/>
      <c r="D75" s="237"/>
      <c r="E75" s="237"/>
      <c r="J75" s="236"/>
    </row>
    <row r="76" spans="1:18" ht="24.95" customHeight="1" x14ac:dyDescent="0.2">
      <c r="B76" s="234"/>
      <c r="C76" s="237"/>
      <c r="D76" s="237"/>
      <c r="E76" s="237"/>
      <c r="J76" s="236"/>
    </row>
    <row r="77" spans="1:18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8" ht="24.95" customHeight="1" x14ac:dyDescent="0.2">
      <c r="B78" s="234"/>
      <c r="D78" s="225"/>
      <c r="F78" s="225"/>
      <c r="G78" s="225"/>
      <c r="H78" s="225"/>
      <c r="I78" s="225"/>
      <c r="J78" s="235"/>
    </row>
    <row r="79" spans="1:18" ht="15" customHeight="1" x14ac:dyDescent="0.2">
      <c r="B79" s="234"/>
      <c r="C79" s="233" t="s">
        <v>16</v>
      </c>
      <c r="D79" s="232"/>
      <c r="E79" s="509" t="s">
        <v>16</v>
      </c>
      <c r="F79" s="509"/>
      <c r="G79" s="509"/>
      <c r="H79" s="509"/>
      <c r="I79" s="509"/>
      <c r="J79" s="510"/>
      <c r="K79" s="379"/>
    </row>
    <row r="80" spans="1:18" ht="15.75" x14ac:dyDescent="0.25">
      <c r="B80" s="230"/>
      <c r="C80" s="229" t="s">
        <v>648</v>
      </c>
      <c r="D80" s="228"/>
      <c r="F80" s="537" t="s">
        <v>337</v>
      </c>
      <c r="G80" s="537"/>
      <c r="H80" s="537"/>
      <c r="I80" s="537"/>
      <c r="J80" s="538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t="s">
        <v>33</v>
      </c>
      <c r="B105" s="412">
        <v>3.02</v>
      </c>
      <c r="D105" s="412"/>
    </row>
    <row r="106" spans="1:4" x14ac:dyDescent="0.2">
      <c r="A106" s="71" t="s">
        <v>32</v>
      </c>
      <c r="B106" s="412">
        <v>4.04</v>
      </c>
      <c r="C106"/>
      <c r="D106" s="412"/>
    </row>
    <row r="107" spans="1:4" x14ac:dyDescent="0.2">
      <c r="A107" s="71" t="s">
        <v>38</v>
      </c>
      <c r="B107" s="412">
        <v>3.06</v>
      </c>
      <c r="C107"/>
      <c r="D107" s="412"/>
    </row>
    <row r="108" spans="1:4" x14ac:dyDescent="0.2">
      <c r="A108" s="71" t="s">
        <v>37</v>
      </c>
      <c r="B108" s="412">
        <v>2.73</v>
      </c>
      <c r="C108"/>
      <c r="D108" s="412"/>
    </row>
    <row r="109" spans="1:4" x14ac:dyDescent="0.2">
      <c r="A109" s="71" t="s">
        <v>39</v>
      </c>
      <c r="B109" s="412">
        <v>3.59</v>
      </c>
      <c r="C109"/>
      <c r="D109" s="412"/>
    </row>
    <row r="110" spans="1:4" x14ac:dyDescent="0.2">
      <c r="A110" s="71" t="s">
        <v>41</v>
      </c>
      <c r="B110" s="412">
        <v>2.73</v>
      </c>
      <c r="C110"/>
      <c r="D110" s="412"/>
    </row>
    <row r="111" spans="1:4" x14ac:dyDescent="0.2">
      <c r="A111" s="71" t="s">
        <v>40</v>
      </c>
      <c r="B111" s="412">
        <v>4.3899999999999997</v>
      </c>
      <c r="C111"/>
      <c r="D111" s="412"/>
    </row>
    <row r="112" spans="1:4" x14ac:dyDescent="0.2">
      <c r="A112" s="71" t="s">
        <v>29</v>
      </c>
      <c r="B112" s="412">
        <v>3.51</v>
      </c>
      <c r="C112"/>
      <c r="D112" s="412"/>
    </row>
    <row r="113" spans="1:4" x14ac:dyDescent="0.2">
      <c r="A113" s="71" t="s">
        <v>42</v>
      </c>
      <c r="B113" s="412">
        <v>5.58</v>
      </c>
      <c r="C113"/>
      <c r="D113" s="412"/>
    </row>
    <row r="114" spans="1:4" x14ac:dyDescent="0.2">
      <c r="A114" s="71" t="s">
        <v>44</v>
      </c>
      <c r="B114" s="412">
        <v>1.5</v>
      </c>
      <c r="C114"/>
      <c r="D114" s="412"/>
    </row>
    <row r="115" spans="1:4" x14ac:dyDescent="0.2">
      <c r="A115" s="71" t="s">
        <v>31</v>
      </c>
      <c r="B115" s="412">
        <v>2.34</v>
      </c>
      <c r="C115"/>
      <c r="D115" s="412"/>
    </row>
    <row r="116" spans="1:4" x14ac:dyDescent="0.2">
      <c r="A116" s="71" t="s">
        <v>35</v>
      </c>
      <c r="B116" s="412">
        <v>7.59</v>
      </c>
      <c r="C116"/>
      <c r="D116" s="412"/>
    </row>
    <row r="117" spans="1:4" x14ac:dyDescent="0.2">
      <c r="A117" s="71" t="s">
        <v>34</v>
      </c>
      <c r="B117" s="412">
        <v>6.92</v>
      </c>
      <c r="C117"/>
      <c r="D117" s="412"/>
    </row>
    <row r="118" spans="1:4" x14ac:dyDescent="0.2">
      <c r="A118" s="71" t="s">
        <v>43</v>
      </c>
      <c r="B118" s="412">
        <v>4.95</v>
      </c>
      <c r="C118"/>
      <c r="D118" s="412"/>
    </row>
    <row r="119" spans="1:4" x14ac:dyDescent="0.2">
      <c r="A119" s="71" t="s">
        <v>30</v>
      </c>
      <c r="B119" s="412">
        <v>2.54</v>
      </c>
      <c r="C119"/>
      <c r="D119" s="412"/>
    </row>
    <row r="120" spans="1:4" x14ac:dyDescent="0.2">
      <c r="A120" s="71" t="s">
        <v>499</v>
      </c>
      <c r="B120" s="412">
        <v>2.41</v>
      </c>
      <c r="C120"/>
      <c r="D120" s="412"/>
    </row>
    <row r="121" spans="1:4" x14ac:dyDescent="0.2">
      <c r="A121" s="71" t="s">
        <v>424</v>
      </c>
      <c r="B121" s="412">
        <v>4.32</v>
      </c>
      <c r="C121"/>
      <c r="D121" s="412"/>
    </row>
    <row r="122" spans="1:4" x14ac:dyDescent="0.2">
      <c r="A122" s="71" t="s">
        <v>425</v>
      </c>
      <c r="B122" s="412">
        <v>7.75</v>
      </c>
      <c r="C122"/>
      <c r="D122" s="412"/>
    </row>
    <row r="123" spans="1:4" x14ac:dyDescent="0.2">
      <c r="A123" s="71" t="s">
        <v>426</v>
      </c>
      <c r="B123" s="412">
        <v>8.26</v>
      </c>
      <c r="C123"/>
      <c r="D123" s="412"/>
    </row>
    <row r="124" spans="1:4" x14ac:dyDescent="0.2">
      <c r="A124" s="71" t="s">
        <v>427</v>
      </c>
      <c r="B124" s="412">
        <v>7.39</v>
      </c>
      <c r="C124"/>
      <c r="D124" s="412"/>
    </row>
    <row r="125" spans="1:4" x14ac:dyDescent="0.2">
      <c r="A125" s="71" t="s">
        <v>500</v>
      </c>
      <c r="B125" s="412">
        <v>2850</v>
      </c>
      <c r="C125"/>
      <c r="D125" s="412"/>
    </row>
    <row r="126" spans="1:4" x14ac:dyDescent="0.2">
      <c r="A126" s="71" t="s">
        <v>501</v>
      </c>
      <c r="B126" s="412">
        <v>5.84</v>
      </c>
      <c r="C126"/>
      <c r="D126" s="412"/>
    </row>
    <row r="127" spans="1:4" x14ac:dyDescent="0.2">
      <c r="A127" s="71" t="s">
        <v>430</v>
      </c>
      <c r="B127" s="412">
        <v>2.79</v>
      </c>
      <c r="C127"/>
      <c r="D127" s="412"/>
    </row>
    <row r="128" spans="1:4" x14ac:dyDescent="0.2">
      <c r="A128" s="71" t="s">
        <v>502</v>
      </c>
      <c r="B128" s="412">
        <v>4.97</v>
      </c>
      <c r="C128"/>
      <c r="D128" s="412"/>
    </row>
    <row r="129" spans="1:4" x14ac:dyDescent="0.2">
      <c r="A129" s="71" t="s">
        <v>503</v>
      </c>
      <c r="B129" s="412">
        <v>4.1900000000000004</v>
      </c>
      <c r="C129"/>
      <c r="D129" s="412"/>
    </row>
    <row r="130" spans="1:4" x14ac:dyDescent="0.2">
      <c r="A130" s="71" t="s">
        <v>504</v>
      </c>
      <c r="B130" s="412">
        <v>5.27</v>
      </c>
      <c r="C130"/>
      <c r="D130" s="412"/>
    </row>
    <row r="131" spans="1:4" x14ac:dyDescent="0.2">
      <c r="A131" s="71" t="s">
        <v>434</v>
      </c>
      <c r="B131" s="412">
        <v>5.54</v>
      </c>
      <c r="C131"/>
      <c r="D131" s="412"/>
    </row>
    <row r="132" spans="1:4" x14ac:dyDescent="0.2">
      <c r="A132" s="71" t="s">
        <v>505</v>
      </c>
      <c r="B132" s="412">
        <v>6.73</v>
      </c>
      <c r="C132"/>
      <c r="D132" s="412"/>
    </row>
    <row r="133" spans="1:4" x14ac:dyDescent="0.2">
      <c r="A133" s="71" t="s">
        <v>506</v>
      </c>
      <c r="B133" s="412">
        <v>4.32</v>
      </c>
      <c r="C133"/>
      <c r="D133" s="412"/>
    </row>
    <row r="134" spans="1:4" x14ac:dyDescent="0.2">
      <c r="A134" s="71" t="s">
        <v>507</v>
      </c>
      <c r="B134" s="412">
        <v>3.28</v>
      </c>
      <c r="C134"/>
      <c r="D134" s="412"/>
    </row>
    <row r="135" spans="1:4" x14ac:dyDescent="0.2">
      <c r="A135" s="71" t="s">
        <v>508</v>
      </c>
      <c r="B135" s="412">
        <v>5.59</v>
      </c>
      <c r="C135"/>
      <c r="D135" s="412"/>
    </row>
    <row r="136" spans="1:4" x14ac:dyDescent="0.2">
      <c r="A136" s="71" t="s">
        <v>439</v>
      </c>
      <c r="B136" s="412">
        <v>5.46</v>
      </c>
      <c r="C136"/>
      <c r="D136" s="412"/>
    </row>
    <row r="137" spans="1:4" x14ac:dyDescent="0.2">
      <c r="A137" s="71" t="s">
        <v>246</v>
      </c>
      <c r="B137" s="412">
        <v>5.46</v>
      </c>
      <c r="C137"/>
      <c r="D137" s="412"/>
    </row>
    <row r="138" spans="1:4" x14ac:dyDescent="0.2">
      <c r="A138" s="71" t="s">
        <v>28</v>
      </c>
      <c r="B138" s="412">
        <v>4.0999999999999996</v>
      </c>
      <c r="C138"/>
      <c r="D138" s="412"/>
    </row>
    <row r="139" spans="1:4" x14ac:dyDescent="0.2">
      <c r="A139" s="71" t="s">
        <v>71</v>
      </c>
      <c r="B139" s="412">
        <v>4.0999999999999996</v>
      </c>
      <c r="C139"/>
      <c r="D139" s="412"/>
    </row>
    <row r="140" spans="1:4" x14ac:dyDescent="0.2">
      <c r="A140" s="71" t="s">
        <v>509</v>
      </c>
      <c r="B140" s="412">
        <v>6.05</v>
      </c>
      <c r="C140"/>
      <c r="D140" s="412"/>
    </row>
    <row r="141" spans="1:4" x14ac:dyDescent="0.2">
      <c r="A141" s="71" t="s">
        <v>210</v>
      </c>
      <c r="B141" s="412">
        <v>5.65</v>
      </c>
      <c r="C141"/>
      <c r="D141" s="412"/>
    </row>
    <row r="142" spans="1:4" x14ac:dyDescent="0.2">
      <c r="A142" s="71" t="s">
        <v>510</v>
      </c>
      <c r="B142" s="412">
        <v>6.59</v>
      </c>
      <c r="C142"/>
      <c r="D142" s="412"/>
    </row>
    <row r="143" spans="1:4" x14ac:dyDescent="0.2">
      <c r="A143" s="71" t="s">
        <v>511</v>
      </c>
      <c r="B143" s="412">
        <v>6.65</v>
      </c>
      <c r="C143"/>
      <c r="D143" s="412"/>
    </row>
    <row r="144" spans="1:4" x14ac:dyDescent="0.2">
      <c r="A144" s="71" t="s">
        <v>382</v>
      </c>
      <c r="B144" s="412">
        <v>4.95</v>
      </c>
      <c r="C144"/>
      <c r="D144" s="412"/>
    </row>
    <row r="145" spans="1:4" x14ac:dyDescent="0.2">
      <c r="A145" s="71" t="s">
        <v>448</v>
      </c>
      <c r="B145" s="412">
        <v>5.8</v>
      </c>
      <c r="C145"/>
      <c r="D145" s="412"/>
    </row>
    <row r="146" spans="1:4" x14ac:dyDescent="0.2">
      <c r="A146" s="71" t="s">
        <v>449</v>
      </c>
      <c r="B146" s="412">
        <v>6.22</v>
      </c>
      <c r="C146"/>
      <c r="D146" s="412"/>
    </row>
    <row r="147" spans="1:4" x14ac:dyDescent="0.2">
      <c r="A147" s="71" t="s">
        <v>149</v>
      </c>
      <c r="B147" s="412">
        <v>7.02</v>
      </c>
      <c r="C147"/>
      <c r="D147" s="412"/>
    </row>
    <row r="148" spans="1:4" x14ac:dyDescent="0.2">
      <c r="A148" s="71" t="s">
        <v>214</v>
      </c>
      <c r="B148" s="412">
        <v>6.21</v>
      </c>
      <c r="C148"/>
      <c r="D148" s="412"/>
    </row>
    <row r="149" spans="1:4" x14ac:dyDescent="0.2">
      <c r="A149" s="71" t="s">
        <v>166</v>
      </c>
      <c r="B149" s="412">
        <v>7.95</v>
      </c>
      <c r="C149"/>
      <c r="D149" s="412"/>
    </row>
    <row r="150" spans="1:4" x14ac:dyDescent="0.2">
      <c r="A150" s="71" t="s">
        <v>483</v>
      </c>
      <c r="B150" s="412">
        <v>5.59</v>
      </c>
      <c r="C150"/>
      <c r="D150" s="412"/>
    </row>
    <row r="151" spans="1:4" x14ac:dyDescent="0.2">
      <c r="A151" s="71" t="s">
        <v>451</v>
      </c>
      <c r="B151" s="412">
        <v>4.93</v>
      </c>
      <c r="C151"/>
      <c r="D151" s="412"/>
    </row>
    <row r="152" spans="1:4" x14ac:dyDescent="0.2">
      <c r="A152" s="71" t="s">
        <v>484</v>
      </c>
      <c r="B152" s="199">
        <v>5.75</v>
      </c>
      <c r="C152" s="199" t="s">
        <v>376</v>
      </c>
      <c r="D152" s="412"/>
    </row>
    <row r="153" spans="1:4" x14ac:dyDescent="0.2">
      <c r="A153" s="199" t="s">
        <v>389</v>
      </c>
      <c r="B153" s="199">
        <v>2.95</v>
      </c>
      <c r="D153" s="412"/>
    </row>
    <row r="154" spans="1:4" x14ac:dyDescent="0.2">
      <c r="A154" s="199" t="s">
        <v>631</v>
      </c>
      <c r="B154" s="199">
        <v>2.71</v>
      </c>
      <c r="D154" s="412"/>
    </row>
    <row r="155" spans="1:4" x14ac:dyDescent="0.2">
      <c r="A155" s="199" t="s">
        <v>626</v>
      </c>
      <c r="B155" s="199">
        <v>4.0199999999999996</v>
      </c>
    </row>
    <row r="156" spans="1:4" x14ac:dyDescent="0.2">
      <c r="A156" s="199" t="s">
        <v>625</v>
      </c>
      <c r="B156" s="199">
        <v>6.41</v>
      </c>
    </row>
  </sheetData>
  <autoFilter ref="A7:Q68" xr:uid="{683D588E-22FA-485E-924C-B8D31ACEA8F3}">
    <filterColumn colId="7">
      <filters blank="1">
        <filter val="1,00"/>
        <filter val="1280"/>
        <filter val="13,00"/>
        <filter val="1420"/>
        <filter val="1707"/>
        <filter val="240"/>
        <filter val="2435"/>
        <filter val="7.082,00"/>
      </filters>
    </filterColumn>
  </autoFilter>
  <mergeCells count="18">
    <mergeCell ref="E79:J79"/>
    <mergeCell ref="F80:J80"/>
    <mergeCell ref="B70:F70"/>
    <mergeCell ref="H70:J70"/>
    <mergeCell ref="B71:F71"/>
    <mergeCell ref="H71:J71"/>
    <mergeCell ref="C68:F68"/>
    <mergeCell ref="B2:J2"/>
    <mergeCell ref="B3:J3"/>
    <mergeCell ref="B4:J4"/>
    <mergeCell ref="B5:J5"/>
    <mergeCell ref="C60:D60"/>
    <mergeCell ref="C61:F61"/>
    <mergeCell ref="C62:H62"/>
    <mergeCell ref="C63:H63"/>
    <mergeCell ref="C64:H64"/>
    <mergeCell ref="C65:H65"/>
    <mergeCell ref="C67:F67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1F128-6CEE-4BEE-A1EF-AC50DC8886FF}">
  <sheetPr>
    <pageSetUpPr fitToPage="1"/>
  </sheetPr>
  <dimension ref="A1:P120"/>
  <sheetViews>
    <sheetView zoomScaleNormal="100" workbookViewId="0">
      <selection activeCell="C65" sqref="C65:F65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9" width="20.140625" style="199" bestFit="1" customWidth="1"/>
    <col min="10" max="10" width="25.28515625" style="199" bestFit="1" customWidth="1"/>
    <col min="11" max="11" width="12.710937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ht="15.75" thickBot="1" x14ac:dyDescent="0.25">
      <c r="B4" s="428" t="s">
        <v>624</v>
      </c>
      <c r="C4" s="429">
        <v>45128</v>
      </c>
      <c r="D4" s="430" t="s">
        <v>625</v>
      </c>
      <c r="E4" s="430">
        <v>720</v>
      </c>
      <c r="F4" s="204"/>
      <c r="G4" s="204" t="s">
        <v>383</v>
      </c>
      <c r="I4" s="200"/>
    </row>
    <row r="5" spans="2:16" ht="15.75" thickBot="1" x14ac:dyDescent="0.25">
      <c r="B5" s="428" t="s">
        <v>624</v>
      </c>
      <c r="C5" s="429">
        <v>45128</v>
      </c>
      <c r="D5" s="430" t="s">
        <v>430</v>
      </c>
      <c r="E5" s="430">
        <v>240</v>
      </c>
      <c r="F5" s="204"/>
      <c r="G5" s="204" t="s">
        <v>383</v>
      </c>
      <c r="I5" s="200"/>
    </row>
    <row r="6" spans="2:16" ht="15.75" thickBot="1" x14ac:dyDescent="0.25">
      <c r="B6" s="428" t="s">
        <v>624</v>
      </c>
      <c r="C6" s="429">
        <v>45128</v>
      </c>
      <c r="D6" s="430" t="s">
        <v>626</v>
      </c>
      <c r="E6" s="430">
        <v>1000</v>
      </c>
      <c r="F6" s="204"/>
      <c r="G6" s="204" t="s">
        <v>383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ht="15.75" thickBot="1" x14ac:dyDescent="0.25">
      <c r="B7" s="428" t="s">
        <v>624</v>
      </c>
      <c r="C7" s="429">
        <v>45128</v>
      </c>
      <c r="D7" s="430" t="s">
        <v>424</v>
      </c>
      <c r="E7" s="430">
        <v>240</v>
      </c>
      <c r="F7" s="204"/>
      <c r="G7" s="204" t="s">
        <v>384</v>
      </c>
      <c r="I7" s="101" t="s">
        <v>23</v>
      </c>
      <c r="J7" s="76" t="s">
        <v>27</v>
      </c>
      <c r="K7" s="76" t="s">
        <v>383</v>
      </c>
      <c r="L7" s="76" t="s">
        <v>384</v>
      </c>
      <c r="M7" s="76" t="s">
        <v>24</v>
      </c>
      <c r="N7"/>
      <c r="O7"/>
    </row>
    <row r="8" spans="2:16" ht="15.75" thickBot="1" x14ac:dyDescent="0.25">
      <c r="B8" s="428" t="s">
        <v>624</v>
      </c>
      <c r="C8" s="429">
        <v>45128</v>
      </c>
      <c r="D8" s="430" t="s">
        <v>32</v>
      </c>
      <c r="E8" s="430">
        <v>1227</v>
      </c>
      <c r="F8" s="204"/>
      <c r="G8" s="204" t="s">
        <v>384</v>
      </c>
      <c r="I8" s="76" t="s">
        <v>424</v>
      </c>
      <c r="J8" s="76"/>
      <c r="K8" s="76"/>
      <c r="L8" s="76">
        <v>240</v>
      </c>
      <c r="M8" s="76">
        <v>240</v>
      </c>
      <c r="N8"/>
      <c r="O8"/>
      <c r="P8" s="200"/>
    </row>
    <row r="9" spans="2:16" ht="15.75" thickBot="1" x14ac:dyDescent="0.25">
      <c r="B9" s="428" t="s">
        <v>627</v>
      </c>
      <c r="C9" s="429">
        <v>45142</v>
      </c>
      <c r="D9" s="430" t="s">
        <v>625</v>
      </c>
      <c r="E9" s="430">
        <v>430</v>
      </c>
      <c r="F9" s="204"/>
      <c r="G9" s="204" t="s">
        <v>383</v>
      </c>
      <c r="I9" s="76" t="s">
        <v>32</v>
      </c>
      <c r="J9" s="76"/>
      <c r="K9" s="76"/>
      <c r="L9" s="76">
        <v>1707</v>
      </c>
      <c r="M9" s="76">
        <v>1707</v>
      </c>
      <c r="N9"/>
      <c r="O9"/>
      <c r="P9" s="200"/>
    </row>
    <row r="10" spans="2:16" ht="15.75" thickBot="1" x14ac:dyDescent="0.25">
      <c r="B10" s="428" t="s">
        <v>627</v>
      </c>
      <c r="C10" s="429">
        <v>45142</v>
      </c>
      <c r="D10" s="430" t="s">
        <v>430</v>
      </c>
      <c r="E10" s="430">
        <v>50</v>
      </c>
      <c r="F10" s="204"/>
      <c r="G10" s="204" t="s">
        <v>383</v>
      </c>
      <c r="I10" s="76" t="s">
        <v>625</v>
      </c>
      <c r="J10" s="76"/>
      <c r="K10" s="76">
        <v>2435</v>
      </c>
      <c r="L10" s="76"/>
      <c r="M10" s="76">
        <v>2435</v>
      </c>
      <c r="N10"/>
      <c r="O10"/>
      <c r="P10" s="200"/>
    </row>
    <row r="11" spans="2:16" ht="15.75" thickBot="1" x14ac:dyDescent="0.25">
      <c r="B11" s="428" t="s">
        <v>627</v>
      </c>
      <c r="C11" s="429">
        <v>45142</v>
      </c>
      <c r="D11" s="430" t="s">
        <v>626</v>
      </c>
      <c r="E11" s="430">
        <v>280</v>
      </c>
      <c r="F11" s="204"/>
      <c r="G11" s="204" t="s">
        <v>383</v>
      </c>
      <c r="I11" s="76" t="s">
        <v>430</v>
      </c>
      <c r="J11" s="76"/>
      <c r="K11" s="76">
        <v>1420</v>
      </c>
      <c r="L11" s="76"/>
      <c r="M11" s="76">
        <v>1420</v>
      </c>
      <c r="N11"/>
      <c r="O11"/>
      <c r="P11" s="200"/>
    </row>
    <row r="12" spans="2:16" ht="15.75" thickBot="1" x14ac:dyDescent="0.25">
      <c r="B12" s="428" t="s">
        <v>627</v>
      </c>
      <c r="C12" s="429">
        <v>45142</v>
      </c>
      <c r="D12" s="430" t="s">
        <v>32</v>
      </c>
      <c r="E12" s="430">
        <v>480</v>
      </c>
      <c r="F12" s="204"/>
      <c r="G12" s="204" t="s">
        <v>384</v>
      </c>
      <c r="I12" s="76" t="s">
        <v>626</v>
      </c>
      <c r="J12" s="76"/>
      <c r="K12" s="76">
        <v>1280</v>
      </c>
      <c r="L12" s="76"/>
      <c r="M12" s="76">
        <v>1280</v>
      </c>
      <c r="N12"/>
      <c r="O12"/>
      <c r="P12" s="200"/>
    </row>
    <row r="13" spans="2:16" ht="15.75" thickBot="1" x14ac:dyDescent="0.25">
      <c r="B13" s="428" t="s">
        <v>628</v>
      </c>
      <c r="C13" s="429">
        <v>45145</v>
      </c>
      <c r="D13" s="430" t="s">
        <v>625</v>
      </c>
      <c r="E13" s="430">
        <v>300</v>
      </c>
      <c r="F13" s="204"/>
      <c r="G13" s="204" t="s">
        <v>383</v>
      </c>
      <c r="I13" s="76" t="s">
        <v>27</v>
      </c>
      <c r="J13" s="76"/>
      <c r="K13" s="76"/>
      <c r="L13" s="76"/>
      <c r="M13" s="76"/>
      <c r="N13"/>
      <c r="O13"/>
      <c r="P13" s="200"/>
    </row>
    <row r="14" spans="2:16" ht="15.75" thickBot="1" x14ac:dyDescent="0.25">
      <c r="B14" s="428" t="s">
        <v>628</v>
      </c>
      <c r="C14" s="429">
        <v>45145</v>
      </c>
      <c r="D14" s="430" t="s">
        <v>430</v>
      </c>
      <c r="E14" s="430">
        <v>200</v>
      </c>
      <c r="F14" s="204"/>
      <c r="G14" s="204" t="s">
        <v>383</v>
      </c>
      <c r="I14" s="76" t="s">
        <v>24</v>
      </c>
      <c r="J14" s="76"/>
      <c r="K14" s="76">
        <v>5135</v>
      </c>
      <c r="L14" s="76">
        <v>1947</v>
      </c>
      <c r="M14" s="76">
        <v>7082</v>
      </c>
      <c r="N14"/>
      <c r="O14"/>
      <c r="P14" s="200"/>
    </row>
    <row r="15" spans="2:16" ht="15.75" thickBot="1" x14ac:dyDescent="0.25">
      <c r="B15" s="428" t="s">
        <v>629</v>
      </c>
      <c r="C15" s="429">
        <v>45154</v>
      </c>
      <c r="D15" s="430" t="s">
        <v>430</v>
      </c>
      <c r="E15" s="430">
        <v>930</v>
      </c>
      <c r="F15" s="204"/>
      <c r="G15" s="204" t="s">
        <v>383</v>
      </c>
      <c r="I15"/>
      <c r="J15"/>
      <c r="K15"/>
      <c r="L15"/>
      <c r="M15"/>
      <c r="N15"/>
      <c r="O15"/>
      <c r="P15" s="200"/>
    </row>
    <row r="16" spans="2:16" ht="15.75" thickBot="1" x14ac:dyDescent="0.25">
      <c r="B16" s="428" t="s">
        <v>629</v>
      </c>
      <c r="C16" s="429">
        <v>45147</v>
      </c>
      <c r="D16" s="430" t="s">
        <v>625</v>
      </c>
      <c r="E16" s="430">
        <v>985</v>
      </c>
      <c r="F16" s="204"/>
      <c r="G16" s="204" t="s">
        <v>383</v>
      </c>
      <c r="H16" t="s">
        <v>613</v>
      </c>
      <c r="I16"/>
      <c r="J16"/>
      <c r="K16"/>
      <c r="L16"/>
      <c r="M16"/>
      <c r="N16"/>
      <c r="O16"/>
      <c r="P16" s="200"/>
    </row>
    <row r="17" spans="2:15" x14ac:dyDescent="0.2">
      <c r="B17" s="205"/>
      <c r="C17" s="207"/>
      <c r="D17" s="204"/>
      <c r="E17" s="401"/>
      <c r="F17" s="204"/>
      <c r="G17" s="204"/>
      <c r="I17"/>
      <c r="J17"/>
      <c r="K17"/>
      <c r="L17"/>
      <c r="M17"/>
      <c r="N17"/>
      <c r="O17"/>
    </row>
    <row r="18" spans="2:15" x14ac:dyDescent="0.2">
      <c r="B18" s="205"/>
      <c r="C18" s="207"/>
      <c r="D18" s="204"/>
      <c r="E18" s="401"/>
      <c r="F18" s="204"/>
      <c r="G18" s="204"/>
      <c r="I18"/>
      <c r="J18"/>
      <c r="K18"/>
      <c r="L18"/>
      <c r="M18"/>
      <c r="N18"/>
      <c r="O18"/>
    </row>
    <row r="19" spans="2:15" x14ac:dyDescent="0.2">
      <c r="B19" s="205"/>
      <c r="C19" s="207"/>
      <c r="D19" s="204"/>
      <c r="E19" s="401"/>
      <c r="F19" s="204"/>
      <c r="G19" s="204"/>
      <c r="I19"/>
      <c r="J19"/>
      <c r="K19"/>
      <c r="L19"/>
      <c r="M19"/>
      <c r="N19"/>
      <c r="O19"/>
    </row>
    <row r="20" spans="2:15" x14ac:dyDescent="0.2">
      <c r="B20" s="205"/>
      <c r="C20" s="207"/>
      <c r="D20" s="204"/>
      <c r="E20" s="401"/>
      <c r="F20" s="204"/>
      <c r="G20" s="204"/>
      <c r="I20"/>
      <c r="J20"/>
      <c r="K20"/>
      <c r="L20"/>
      <c r="M20"/>
      <c r="N20"/>
      <c r="O20"/>
    </row>
    <row r="21" spans="2:15" x14ac:dyDescent="0.2">
      <c r="B21" s="205"/>
      <c r="C21" s="207"/>
      <c r="D21" s="204"/>
      <c r="E21" s="401"/>
      <c r="F21" s="204"/>
      <c r="G21" s="204"/>
      <c r="I21"/>
      <c r="J21"/>
      <c r="K21"/>
      <c r="L21"/>
      <c r="M21"/>
      <c r="N21"/>
      <c r="O21"/>
    </row>
    <row r="22" spans="2:15" x14ac:dyDescent="0.2">
      <c r="B22" s="205"/>
      <c r="C22" s="207"/>
      <c r="D22" s="204"/>
      <c r="E22" s="401"/>
      <c r="F22" s="204"/>
      <c r="G22" s="204"/>
      <c r="I22"/>
      <c r="J22"/>
      <c r="K22"/>
      <c r="L22"/>
      <c r="M22"/>
      <c r="N22"/>
      <c r="O22"/>
    </row>
    <row r="23" spans="2:15" x14ac:dyDescent="0.2">
      <c r="B23" s="205"/>
      <c r="C23" s="207"/>
      <c r="D23" s="204"/>
      <c r="E23" s="401"/>
      <c r="F23" s="204"/>
      <c r="G23" s="204"/>
      <c r="H23" s="58"/>
      <c r="I23"/>
      <c r="J23"/>
      <c r="K23"/>
      <c r="L23"/>
      <c r="M23"/>
      <c r="N23"/>
      <c r="O23"/>
    </row>
    <row r="24" spans="2:15" x14ac:dyDescent="0.2">
      <c r="B24" s="205"/>
      <c r="C24" s="207"/>
      <c r="D24" s="204"/>
      <c r="E24" s="341"/>
      <c r="F24" s="204"/>
      <c r="G24" s="204"/>
      <c r="H24" s="58"/>
      <c r="I24"/>
      <c r="J24"/>
      <c r="K24"/>
      <c r="L24"/>
      <c r="M24"/>
      <c r="N24"/>
      <c r="O24"/>
    </row>
    <row r="25" spans="2:15" x14ac:dyDescent="0.2">
      <c r="B25" s="205"/>
      <c r="C25" s="207"/>
      <c r="D25" s="204"/>
      <c r="E25" s="341"/>
      <c r="F25" s="204"/>
      <c r="G25" s="204"/>
      <c r="H25" s="58"/>
      <c r="I25"/>
      <c r="J25"/>
      <c r="K25"/>
      <c r="L25"/>
      <c r="M25"/>
      <c r="N25"/>
    </row>
    <row r="26" spans="2:15" x14ac:dyDescent="0.2">
      <c r="B26" s="205"/>
      <c r="C26" s="207"/>
      <c r="D26" s="204"/>
      <c r="E26" s="341"/>
      <c r="F26" s="204"/>
      <c r="G26" s="204"/>
      <c r="H26" s="58"/>
      <c r="I26"/>
      <c r="J26"/>
      <c r="K26"/>
      <c r="L26"/>
      <c r="M26"/>
    </row>
    <row r="27" spans="2:15" x14ac:dyDescent="0.2">
      <c r="B27" s="205"/>
      <c r="C27" s="207"/>
      <c r="D27" s="204"/>
      <c r="E27" s="358"/>
      <c r="F27" s="204"/>
      <c r="G27" s="204"/>
      <c r="H27" s="58"/>
      <c r="I27"/>
      <c r="J27"/>
      <c r="K27" s="404"/>
      <c r="L27" s="404"/>
    </row>
    <row r="28" spans="2:15" x14ac:dyDescent="0.2">
      <c r="B28" s="205"/>
      <c r="C28" s="207"/>
      <c r="D28" s="204"/>
      <c r="E28" s="401"/>
      <c r="F28" s="204"/>
      <c r="G28" s="204"/>
      <c r="H28" s="58"/>
      <c r="I28"/>
      <c r="J28"/>
    </row>
    <row r="29" spans="2:15" x14ac:dyDescent="0.2">
      <c r="B29" s="205"/>
      <c r="C29" s="207"/>
      <c r="D29" s="204"/>
      <c r="E29" s="401"/>
      <c r="F29" s="204"/>
      <c r="G29" s="204"/>
      <c r="H29" s="58"/>
      <c r="I29"/>
      <c r="J29"/>
    </row>
    <row r="30" spans="2:15" x14ac:dyDescent="0.2">
      <c r="B30" s="205"/>
      <c r="C30" s="207"/>
      <c r="D30" s="204"/>
      <c r="E30" s="401"/>
      <c r="F30" s="204"/>
      <c r="G30" s="204"/>
      <c r="H30" s="58"/>
      <c r="I30"/>
      <c r="J30"/>
    </row>
    <row r="31" spans="2:15" x14ac:dyDescent="0.2">
      <c r="B31" s="205"/>
      <c r="C31" s="207"/>
      <c r="D31" s="204"/>
      <c r="E31" s="401"/>
      <c r="F31" s="204"/>
      <c r="G31" s="204"/>
      <c r="H31" s="58"/>
      <c r="I31"/>
      <c r="J31"/>
      <c r="K31" s="348"/>
      <c r="L31" s="200"/>
      <c r="M31" s="200"/>
      <c r="N31" s="200"/>
    </row>
    <row r="32" spans="2:15" x14ac:dyDescent="0.2">
      <c r="B32" s="205"/>
      <c r="C32" s="207"/>
      <c r="D32" s="204"/>
      <c r="E32" s="401"/>
      <c r="F32" s="204"/>
      <c r="G32" s="204"/>
      <c r="H32" s="58"/>
      <c r="I32"/>
      <c r="J32"/>
    </row>
    <row r="33" spans="1:10" x14ac:dyDescent="0.2">
      <c r="B33" s="205"/>
      <c r="C33" s="207"/>
      <c r="D33" s="204"/>
      <c r="E33" s="401"/>
      <c r="F33" s="204"/>
      <c r="G33" s="204"/>
      <c r="H33" s="58"/>
      <c r="I33"/>
      <c r="J33"/>
    </row>
    <row r="34" spans="1:10" x14ac:dyDescent="0.2">
      <c r="B34" s="205"/>
      <c r="C34" s="207"/>
      <c r="D34" s="204"/>
      <c r="E34" s="401"/>
      <c r="F34" s="204"/>
      <c r="G34" s="204"/>
      <c r="H34" s="58"/>
      <c r="I34"/>
      <c r="J34"/>
    </row>
    <row r="35" spans="1:10" x14ac:dyDescent="0.2">
      <c r="B35" s="205"/>
      <c r="C35" s="207"/>
      <c r="D35" s="204"/>
      <c r="E35" s="401"/>
      <c r="F35" s="204"/>
      <c r="G35" s="204"/>
      <c r="H35" s="58"/>
      <c r="I35"/>
      <c r="J35"/>
    </row>
    <row r="36" spans="1:10" x14ac:dyDescent="0.2">
      <c r="B36" s="205"/>
      <c r="C36" s="207"/>
      <c r="D36" s="204"/>
      <c r="E36" s="401"/>
      <c r="F36" s="204"/>
      <c r="G36" s="204"/>
      <c r="H36" s="58"/>
      <c r="I36"/>
      <c r="J36"/>
    </row>
    <row r="37" spans="1:10" x14ac:dyDescent="0.2">
      <c r="B37" s="205"/>
      <c r="C37" s="207"/>
      <c r="D37" s="204"/>
      <c r="E37" s="401"/>
      <c r="F37" s="204"/>
      <c r="G37" s="204"/>
      <c r="H37" s="58"/>
      <c r="I37"/>
      <c r="J37"/>
    </row>
    <row r="38" spans="1:10" x14ac:dyDescent="0.2">
      <c r="B38" s="205"/>
      <c r="C38" s="207"/>
      <c r="D38" s="204"/>
      <c r="E38" s="401"/>
      <c r="F38" s="204"/>
      <c r="G38" s="204"/>
      <c r="H38" s="58"/>
      <c r="I38"/>
      <c r="J38"/>
    </row>
    <row r="39" spans="1:10" x14ac:dyDescent="0.2">
      <c r="B39" s="205"/>
      <c r="C39" s="207"/>
      <c r="D39" s="204"/>
      <c r="E39" s="401"/>
      <c r="F39" s="204"/>
      <c r="G39" s="204"/>
      <c r="H39" s="58"/>
      <c r="I39"/>
      <c r="J39"/>
    </row>
    <row r="40" spans="1:10" x14ac:dyDescent="0.2">
      <c r="B40" s="205"/>
      <c r="C40" s="207"/>
      <c r="D40" s="204"/>
      <c r="E40" s="401"/>
      <c r="F40" s="204"/>
      <c r="G40" s="204"/>
      <c r="H40" s="58"/>
      <c r="I40"/>
      <c r="J40"/>
    </row>
    <row r="41" spans="1:10" x14ac:dyDescent="0.2">
      <c r="B41" s="205"/>
      <c r="C41" s="207"/>
      <c r="D41" s="204"/>
      <c r="E41" s="401"/>
      <c r="F41" s="204"/>
      <c r="G41" s="204"/>
      <c r="H41" s="58"/>
      <c r="I41"/>
      <c r="J41"/>
    </row>
    <row r="42" spans="1:10" x14ac:dyDescent="0.2">
      <c r="B42" s="205"/>
      <c r="C42" s="207"/>
      <c r="D42" s="204"/>
      <c r="E42" s="401"/>
      <c r="F42" s="204"/>
      <c r="G42" s="204"/>
      <c r="H42" s="58"/>
      <c r="I42"/>
      <c r="J42"/>
    </row>
    <row r="43" spans="1:10" x14ac:dyDescent="0.2">
      <c r="B43" s="205"/>
      <c r="C43" s="207"/>
      <c r="D43" s="204"/>
      <c r="E43" s="401"/>
      <c r="F43" s="204"/>
      <c r="G43" s="204"/>
      <c r="H43" s="58"/>
      <c r="I43"/>
      <c r="J43"/>
    </row>
    <row r="44" spans="1:10" x14ac:dyDescent="0.2">
      <c r="B44" s="205"/>
      <c r="C44" s="207"/>
      <c r="D44" s="204"/>
      <c r="E44" s="401"/>
      <c r="F44" s="204"/>
      <c r="G44" s="204"/>
      <c r="H44" s="58"/>
      <c r="I44"/>
      <c r="J44"/>
    </row>
    <row r="45" spans="1:10" x14ac:dyDescent="0.2">
      <c r="B45" s="205"/>
      <c r="C45" s="207"/>
      <c r="D45" s="204"/>
      <c r="E45" s="401"/>
      <c r="F45" s="204"/>
      <c r="G45" s="204"/>
      <c r="H45" s="58"/>
      <c r="I45"/>
      <c r="J45"/>
    </row>
    <row r="46" spans="1:10" s="200" customFormat="1" x14ac:dyDescent="0.2">
      <c r="A46" s="199"/>
      <c r="C46" s="203"/>
      <c r="G46" s="199"/>
      <c r="I46"/>
      <c r="J46"/>
    </row>
    <row r="47" spans="1:10" s="200" customFormat="1" x14ac:dyDescent="0.2">
      <c r="A47" s="199"/>
      <c r="C47" s="203"/>
      <c r="G47" s="199"/>
      <c r="I47"/>
      <c r="J47"/>
    </row>
    <row r="48" spans="1:10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98" spans="2:6" x14ac:dyDescent="0.2">
      <c r="B98" s="199" t="s">
        <v>631</v>
      </c>
    </row>
    <row r="99" spans="2:6" x14ac:dyDescent="0.2">
      <c r="B99" s="199" t="s">
        <v>626</v>
      </c>
    </row>
    <row r="100" spans="2:6" x14ac:dyDescent="0.2">
      <c r="B100" s="199" t="s">
        <v>625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B3:G41" xr:uid="{23586DE7-8E7F-4243-948B-D96CC3BE2A1A}"/>
  <dataValidations count="6">
    <dataValidation type="list" allowBlank="1" showInputMessage="1" showErrorMessage="1" sqref="D17:D19 D21:D31" xr:uid="{E8EDA6EC-ED95-473E-A1F5-602CE01465A6}">
      <formula1>$B$49:$B$97</formula1>
    </dataValidation>
    <dataValidation type="list" allowBlank="1" showInputMessage="1" showErrorMessage="1" sqref="G42:G45 G34" xr:uid="{E885A5C9-7C03-4D3E-822E-8E2E931921D6}">
      <formula1>$C$49:$C$52</formula1>
    </dataValidation>
    <dataValidation type="list" allowBlank="1" showInputMessage="1" showErrorMessage="1" sqref="D50" xr:uid="{C9A01FA5-1934-4B9F-B14B-82434EFA20DF}">
      <formula1>$B$49:$B$69</formula1>
    </dataValidation>
    <dataValidation type="list" allowBlank="1" showInputMessage="1" showErrorMessage="1" sqref="D46:D49" xr:uid="{9914853B-105A-4AB8-B597-0A2BC13339E2}">
      <formula1>$B$49:$B$76</formula1>
    </dataValidation>
    <dataValidation type="list" allowBlank="1" showInputMessage="1" showErrorMessage="1" sqref="G4:G33 G35:G41" xr:uid="{3DD80F5A-034E-4FA8-AF8B-AB0C57BB1365}">
      <formula1>$C$49:$C$51</formula1>
    </dataValidation>
    <dataValidation type="list" allowBlank="1" showInputMessage="1" showErrorMessage="1" sqref="D20" xr:uid="{CA5B01F8-50F1-4018-B613-48313C6FE85F}">
      <formula1>$B$49:$B$109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72267-4D3C-4F93-A54C-05F7548BD14C}">
  <sheetPr filterMode="1">
    <tabColor rgb="FFFFC000"/>
    <pageSetUpPr fitToPage="1"/>
  </sheetPr>
  <dimension ref="A1:Q153"/>
  <sheetViews>
    <sheetView showGridLines="0" topLeftCell="A18" zoomScale="85" zoomScaleNormal="85" workbookViewId="0">
      <selection activeCell="E55" sqref="E55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650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256">
        <f t="shared" ref="D8:D56" si="0">VLOOKUP(A8,$A$104:$B$155,2,FALSE)</f>
        <v>3.02</v>
      </c>
      <c r="E8" s="205">
        <f>IFERROR(VLOOKUP($A8,'Control-UTE Septiembre 2023'!$I$8:$L$24,4,FALSE),0)</f>
        <v>1430</v>
      </c>
      <c r="F8" s="205">
        <f>IFERROR(VLOOKUP($A8,'Control-UTE Septiembre 2023'!$I$8:$L$24,2,FALSE),0)</f>
        <v>900</v>
      </c>
      <c r="G8" s="205">
        <f>IFERROR(VLOOKUP($A8,'Control-UTE Septiembre 2023'!$I$8:$L$24,3,FALSE),0)</f>
        <v>0</v>
      </c>
      <c r="H8" s="205">
        <f>E8+F8+G8</f>
        <v>2330</v>
      </c>
      <c r="I8" s="205" t="s">
        <v>12</v>
      </c>
      <c r="J8" s="346">
        <f>ROUND(D8*H8,2)</f>
        <v>7036.6</v>
      </c>
      <c r="K8" s="346" t="e">
        <f t="shared" ref="K8:N8" si="1">ROUND(E8*I8,2)</f>
        <v>#VALUE!</v>
      </c>
      <c r="L8" s="346">
        <f t="shared" si="1"/>
        <v>6332940</v>
      </c>
      <c r="M8" s="346" t="e">
        <f t="shared" si="1"/>
        <v>#VALUE!</v>
      </c>
      <c r="N8" s="346">
        <f t="shared" si="1"/>
        <v>14755750200</v>
      </c>
      <c r="O8" s="71" t="s">
        <v>228</v>
      </c>
      <c r="P8" s="237">
        <f>H8</f>
        <v>2330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si="0"/>
        <v>4.04</v>
      </c>
      <c r="E9" s="205">
        <f>IFERROR(VLOOKUP($A9,'Control-UTE Septiembre 2023'!$I$8:$L$24,4,FALSE),0)</f>
        <v>1260</v>
      </c>
      <c r="F9" s="205">
        <f>IFERROR(VLOOKUP($A9,'Control-UTE Septiembre 2023'!$I$8:$L$24,2,FALSE),0)</f>
        <v>0</v>
      </c>
      <c r="G9" s="205">
        <f>IFERROR(VLOOKUP($A9,'Control-UTE Septiembre 2023'!$I$8:$L$24,3,FALSE),0)</f>
        <v>0</v>
      </c>
      <c r="H9" s="205">
        <f t="shared" ref="H9:H56" si="2">E9+F9+G9</f>
        <v>1260</v>
      </c>
      <c r="I9" s="205" t="s">
        <v>12</v>
      </c>
      <c r="J9" s="346">
        <f t="shared" ref="J9:J55" si="3">D9*H9</f>
        <v>5090.3999999999996</v>
      </c>
      <c r="K9" s="333"/>
      <c r="O9" s="71" t="s">
        <v>486</v>
      </c>
      <c r="P9" s="237">
        <f t="shared" ref="P9:P55" si="4">H9</f>
        <v>1260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0"/>
        <v>3.06</v>
      </c>
      <c r="E10" s="205">
        <f>IFERROR(VLOOKUP($A10,'Control-UTE Septiembre 2023'!$I$8:$L$24,4,FALSE),0)</f>
        <v>120</v>
      </c>
      <c r="F10" s="205">
        <f>IFERROR(VLOOKUP($A10,'Control-UTE Septiembre 2023'!$I$8:$L$24,2,FALSE),0)</f>
        <v>0</v>
      </c>
      <c r="G10" s="205">
        <f>IFERROR(VLOOKUP($A10,'Control-UTE Septiembre 2023'!$I$8:$L$24,3,FALSE),0)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256">
        <f t="shared" si="0"/>
        <v>2.73</v>
      </c>
      <c r="E11" s="205">
        <f>IFERROR(VLOOKUP($A11,'Control-UTE Septiembre 2023'!$I$8:$L$24,4,FALSE),0)</f>
        <v>1275</v>
      </c>
      <c r="F11" s="205">
        <f>IFERROR(VLOOKUP($A11,'Control-UTE Septiembre 2023'!$I$8:$L$24,2,FALSE),0)</f>
        <v>0</v>
      </c>
      <c r="G11" s="205">
        <f>IFERROR(VLOOKUP($A11,'Control-UTE Septiembre 2023'!$I$8:$L$24,3,FALSE),0)</f>
        <v>0</v>
      </c>
      <c r="H11" s="205">
        <f t="shared" si="2"/>
        <v>1275</v>
      </c>
      <c r="I11" s="205" t="s">
        <v>12</v>
      </c>
      <c r="J11" s="346">
        <f t="shared" si="3"/>
        <v>3480.75</v>
      </c>
      <c r="K11" s="377"/>
      <c r="N11" s="199"/>
      <c r="O11" s="71" t="s">
        <v>230</v>
      </c>
      <c r="P11" s="237">
        <f t="shared" si="4"/>
        <v>1275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256">
        <f t="shared" si="0"/>
        <v>3.59</v>
      </c>
      <c r="E12" s="205">
        <f>IFERROR(VLOOKUP($A12,'Control-UTE Septiembre 2023'!$I$8:$L$24,4,FALSE),0)</f>
        <v>200</v>
      </c>
      <c r="F12" s="205">
        <f>IFERROR(VLOOKUP($A12,'Control-UTE Septiembre 2023'!$I$8:$L$24,2,FALSE),0)</f>
        <v>0</v>
      </c>
      <c r="G12" s="205">
        <f>IFERROR(VLOOKUP($A12,'Control-UTE Septiembre 2023'!$I$8:$L$24,3,FALSE),0)</f>
        <v>0</v>
      </c>
      <c r="H12" s="205">
        <f t="shared" si="2"/>
        <v>200</v>
      </c>
      <c r="I12" s="205" t="s">
        <v>12</v>
      </c>
      <c r="J12" s="346">
        <f t="shared" si="3"/>
        <v>718</v>
      </c>
      <c r="K12" s="377"/>
      <c r="N12" s="199"/>
      <c r="O12" s="71" t="s">
        <v>487</v>
      </c>
      <c r="P12" s="237">
        <f t="shared" si="4"/>
        <v>200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0"/>
        <v>2.73</v>
      </c>
      <c r="E13" s="205">
        <f>IFERROR(VLOOKUP($A13,'Control-UTE Septiembre 2023'!$I$8:$L$24,4,FALSE),0)</f>
        <v>0</v>
      </c>
      <c r="F13" s="205">
        <f>IFERROR(VLOOKUP($A13,'Control-UTE Septiembre 2023'!$I$8:$L$24,2,FALSE),0)</f>
        <v>0</v>
      </c>
      <c r="G13" s="205">
        <f>IFERROR(VLOOKUP($A13,'Control-UTE Septiembre 2023'!$I$8:$L$24,3,FALSE),0)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0"/>
        <v>4.3899999999999997</v>
      </c>
      <c r="E14" s="205">
        <f>IFERROR(VLOOKUP($A14,'Control-UTE Septiembre 2023'!$I$8:$L$24,4,FALSE),0)</f>
        <v>0</v>
      </c>
      <c r="F14" s="205">
        <f>IFERROR(VLOOKUP($A14,'Control-UTE Septiembre 2023'!$I$8:$L$24,2,FALSE),0)</f>
        <v>0</v>
      </c>
      <c r="G14" s="205">
        <f>IFERROR(VLOOKUP($A14,'Control-UTE Septiembre 2023'!$I$8:$L$24,3,FALSE),0)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256">
        <f t="shared" si="0"/>
        <v>3.51</v>
      </c>
      <c r="E15" s="205">
        <f>IFERROR(VLOOKUP($A15,'Control-UTE Septiembre 2023'!$I$8:$L$24,4,FALSE),0)</f>
        <v>1090</v>
      </c>
      <c r="F15" s="205">
        <f>IFERROR(VLOOKUP($A15,'Control-UTE Septiembre 2023'!$I$8:$L$24,2,FALSE),0)</f>
        <v>0</v>
      </c>
      <c r="G15" s="205">
        <f>IFERROR(VLOOKUP($A15,'Control-UTE Septiembre 2023'!$I$8:$L$24,3,FALSE),0)</f>
        <v>0</v>
      </c>
      <c r="H15" s="205">
        <f t="shared" si="2"/>
        <v>1090</v>
      </c>
      <c r="I15" s="347" t="s">
        <v>12</v>
      </c>
      <c r="J15" s="346">
        <f t="shared" si="3"/>
        <v>3825.8999999999996</v>
      </c>
      <c r="K15" s="377"/>
      <c r="N15" s="199"/>
      <c r="O15" s="71" t="s">
        <v>224</v>
      </c>
      <c r="P15" s="237">
        <f t="shared" si="4"/>
        <v>1090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256">
        <f t="shared" si="0"/>
        <v>5.58</v>
      </c>
      <c r="E16" s="205">
        <f>IFERROR(VLOOKUP($A16,'Control-UTE Septiembre 2023'!$I$8:$L$24,4,FALSE),0)</f>
        <v>1045</v>
      </c>
      <c r="F16" s="205">
        <f>IFERROR(VLOOKUP($A16,'Control-UTE Septiembre 2023'!$I$8:$L$24,2,FALSE),0)</f>
        <v>0</v>
      </c>
      <c r="G16" s="205">
        <f>IFERROR(VLOOKUP($A16,'Control-UTE Septiembre 2023'!$I$8:$L$24,3,FALSE),0)</f>
        <v>0</v>
      </c>
      <c r="H16" s="205">
        <f t="shared" si="2"/>
        <v>1045</v>
      </c>
      <c r="I16" s="347" t="s">
        <v>12</v>
      </c>
      <c r="J16" s="346">
        <f t="shared" si="3"/>
        <v>5831.1</v>
      </c>
      <c r="K16" s="377"/>
      <c r="O16" s="71" t="s">
        <v>488</v>
      </c>
      <c r="P16" s="237">
        <f t="shared" si="4"/>
        <v>1045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0"/>
        <v>1.5</v>
      </c>
      <c r="E17" s="205">
        <f>IFERROR(VLOOKUP($A17,'Control-UTE Septiembre 2023'!$I$8:$L$24,4,FALSE),0)</f>
        <v>0</v>
      </c>
      <c r="F17" s="205">
        <f>IFERROR(VLOOKUP($A17,'Control-UTE Septiembre 2023'!$I$8:$L$24,2,FALSE),0)</f>
        <v>0</v>
      </c>
      <c r="G17" s="205">
        <f>IFERROR(VLOOKUP($A17,'Control-UTE Septiembre 2023'!$I$8:$L$24,3,FALSE),0)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256">
        <f t="shared" si="0"/>
        <v>2.34</v>
      </c>
      <c r="E18" s="205">
        <f>IFERROR(VLOOKUP($A18,'Control-UTE Septiembre 2023'!$I$8:$L$24,4,FALSE),0)</f>
        <v>595</v>
      </c>
      <c r="F18" s="205">
        <f>IFERROR(VLOOKUP($A18,'Control-UTE Septiembre 2023'!$I$8:$L$24,2,FALSE),0)</f>
        <v>0</v>
      </c>
      <c r="G18" s="205">
        <f>IFERROR(VLOOKUP($A18,'Control-UTE Septiembre 2023'!$I$8:$L$24,3,FALSE),0)</f>
        <v>0</v>
      </c>
      <c r="H18" s="205">
        <f t="shared" si="2"/>
        <v>595</v>
      </c>
      <c r="I18" s="347" t="s">
        <v>12</v>
      </c>
      <c r="J18" s="346">
        <f t="shared" si="3"/>
        <v>1392.3</v>
      </c>
      <c r="K18" s="333"/>
      <c r="N18" s="199"/>
      <c r="O18" s="71" t="s">
        <v>226</v>
      </c>
      <c r="P18" s="237">
        <f>H18</f>
        <v>595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256">
        <f t="shared" si="0"/>
        <v>7.59</v>
      </c>
      <c r="E19" s="205">
        <f>IFERROR(VLOOKUP($A19,'Control-UTE Septiembre 2023'!$I$8:$L$24,4,FALSE),0)</f>
        <v>0</v>
      </c>
      <c r="F19" s="205">
        <f>IFERROR(VLOOKUP($A19,'Control-UTE Septiembre 2023'!$I$8:$L$24,2,FALSE),0)</f>
        <v>2285</v>
      </c>
      <c r="G19" s="205">
        <f>IFERROR(VLOOKUP($A19,'Control-UTE Septiembre 2023'!$I$8:$L$24,3,FALSE),0)</f>
        <v>0</v>
      </c>
      <c r="H19" s="205">
        <f t="shared" si="2"/>
        <v>2285</v>
      </c>
      <c r="I19" s="347" t="s">
        <v>12</v>
      </c>
      <c r="J19" s="346">
        <f t="shared" si="3"/>
        <v>17343.150000000001</v>
      </c>
      <c r="K19" s="333"/>
      <c r="N19" s="199"/>
      <c r="O19" s="71" t="s">
        <v>229</v>
      </c>
      <c r="P19" s="237">
        <f t="shared" si="4"/>
        <v>2285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0"/>
        <v>6.92</v>
      </c>
      <c r="E20" s="205">
        <f>IFERROR(VLOOKUP($A20,'Control-UTE Septiembre 2023'!$I$8:$L$24,4,FALSE),0)</f>
        <v>0</v>
      </c>
      <c r="F20" s="205">
        <f>IFERROR(VLOOKUP($A20,'Control-UTE Septiembre 2023'!$I$8:$L$24,2,FALSE),0)</f>
        <v>0</v>
      </c>
      <c r="G20" s="205">
        <f>IFERROR(VLOOKUP($A20,'Control-UTE Septiembre 2023'!$I$8:$L$24,3,FALSE),0)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0"/>
        <v>4.95</v>
      </c>
      <c r="E21" s="205">
        <f>IFERROR(VLOOKUP($A21,'Control-UTE Septiembre 2023'!$I$8:$L$24,4,FALSE),0)</f>
        <v>0</v>
      </c>
      <c r="F21" s="205">
        <f>IFERROR(VLOOKUP($A21,'Control-UTE Septiembre 2023'!$I$8:$L$24,2,FALSE),0)</f>
        <v>0</v>
      </c>
      <c r="G21" s="205">
        <f>IFERROR(VLOOKUP($A21,'Control-UTE Septiembre 2023'!$I$8:$L$24,3,FALSE),0)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0"/>
        <v>2.54</v>
      </c>
      <c r="E22" s="205">
        <f>IFERROR(VLOOKUP($A22,'Control-UTE Septiembre 2023'!$I$8:$L$24,4,FALSE),0)</f>
        <v>0</v>
      </c>
      <c r="F22" s="205">
        <f>IFERROR(VLOOKUP($A22,'Control-UTE Septiembre 2023'!$I$8:$L$24,2,FALSE),0)</f>
        <v>0</v>
      </c>
      <c r="G22" s="205">
        <f>IFERROR(VLOOKUP($A22,'Control-UTE Septiembre 2023'!$I$8:$L$24,3,FALSE),0)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0"/>
        <v>2.41</v>
      </c>
      <c r="E23" s="205">
        <f>IFERROR(VLOOKUP($A23,'Control-UTE Septiembre 2023'!$I$8:$L$24,4,FALSE),0)</f>
        <v>0</v>
      </c>
      <c r="F23" s="205">
        <f>IFERROR(VLOOKUP($A23,'Control-UTE Septiembre 2023'!$I$8:$L$24,2,FALSE),0)</f>
        <v>0</v>
      </c>
      <c r="G23" s="205">
        <f>IFERROR(VLOOKUP($A23,'Control-UTE Septiembre 2023'!$I$8:$L$24,3,FALSE),0)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0"/>
        <v>4.32</v>
      </c>
      <c r="E24" s="205">
        <f>IFERROR(VLOOKUP($A24,'Control-UTE Septiembre 2023'!$I$8:$L$24,4,FALSE),0)</f>
        <v>0</v>
      </c>
      <c r="F24" s="205">
        <f>IFERROR(VLOOKUP($A24,'Control-UTE Septiembre 2023'!$I$8:$L$24,2,FALSE),0)</f>
        <v>0</v>
      </c>
      <c r="G24" s="205">
        <f>IFERROR(VLOOKUP($A24,'Control-UTE Septiembre 2023'!$I$8:$L$24,3,FALSE),0)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0"/>
        <v>7.75</v>
      </c>
      <c r="E25" s="205">
        <f>IFERROR(VLOOKUP($A25,'Control-UTE Septiembre 2023'!$I$8:$L$24,4,FALSE),0)</f>
        <v>0</v>
      </c>
      <c r="F25" s="205">
        <f>IFERROR(VLOOKUP($A25,'Control-UTE Septiembre 2023'!$I$8:$L$24,2,FALSE),0)</f>
        <v>0</v>
      </c>
      <c r="G25" s="205">
        <f>IFERROR(VLOOKUP($A25,'Control-UTE Septiembre 2023'!$I$8:$L$24,3,FALSE),0)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0"/>
        <v>8.26</v>
      </c>
      <c r="E26" s="205">
        <f>IFERROR(VLOOKUP($A26,'Control-UTE Septiembre 2023'!$I$8:$L$24,4,FALSE),0)</f>
        <v>0</v>
      </c>
      <c r="F26" s="205">
        <f>IFERROR(VLOOKUP($A26,'Control-UTE Septiembre 2023'!$I$8:$L$24,2,FALSE),0)</f>
        <v>0</v>
      </c>
      <c r="G26" s="205">
        <f>IFERROR(VLOOKUP($A26,'Control-UTE Septiembre 2023'!$I$8:$L$24,3,FALSE),0)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0"/>
        <v>7.39</v>
      </c>
      <c r="E27" s="205">
        <f>IFERROR(VLOOKUP($A27,'Control-UTE Septiembre 2023'!$I$8:$L$24,4,FALSE),0)</f>
        <v>0</v>
      </c>
      <c r="F27" s="205">
        <f>IFERROR(VLOOKUP($A27,'Control-UTE Septiembre 2023'!$I$8:$L$24,2,FALSE),0)</f>
        <v>0</v>
      </c>
      <c r="G27" s="205">
        <f>IFERROR(VLOOKUP($A27,'Control-UTE Septiembre 2023'!$I$8:$L$24,3,FALSE),0)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0"/>
        <v>2850</v>
      </c>
      <c r="E28" s="205">
        <f>IFERROR(VLOOKUP($A28,'Control-UTE Septiembre 2023'!$I$8:$L$24,4,FALSE),0)</f>
        <v>0</v>
      </c>
      <c r="F28" s="205">
        <f>IFERROR(VLOOKUP($A28,'Control-UTE Septiembre 2023'!$I$8:$L$24,2,FALSE),0)</f>
        <v>0</v>
      </c>
      <c r="G28" s="205">
        <f>IFERROR(VLOOKUP($A28,'Control-UTE Septiembre 2023'!$I$8:$L$24,3,FALSE),0)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0"/>
        <v>5.84</v>
      </c>
      <c r="E29" s="205">
        <f>IFERROR(VLOOKUP($A29,'Control-UTE Septiembre 2023'!$I$8:$L$24,4,FALSE),0)</f>
        <v>0</v>
      </c>
      <c r="F29" s="205">
        <f>IFERROR(VLOOKUP($A29,'Control-UTE Septiembre 2023'!$I$8:$L$24,2,FALSE),0)</f>
        <v>0</v>
      </c>
      <c r="G29" s="205">
        <f>IFERROR(VLOOKUP($A29,'Control-UTE Septiembre 2023'!$I$8:$L$24,3,FALSE),0)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256">
        <f t="shared" si="0"/>
        <v>2.79</v>
      </c>
      <c r="E30" s="205">
        <f>IFERROR(VLOOKUP($A30,'Control-UTE Septiembre 2023'!$I$8:$L$24,4,FALSE),0)</f>
        <v>0</v>
      </c>
      <c r="F30" s="205">
        <f>IFERROR(VLOOKUP($A30,'Control-UTE Septiembre 2023'!$I$8:$L$24,2,FALSE),0)</f>
        <v>0</v>
      </c>
      <c r="G30" s="205">
        <f>IFERROR(VLOOKUP($A30,'Control-UTE Septiembre 2023'!$I$8:$L$24,3,FALSE),0)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0"/>
        <v>4.97</v>
      </c>
      <c r="E31" s="205">
        <f>IFERROR(VLOOKUP($A31,'Control-UTE Septiembre 2023'!$I$8:$L$24,4,FALSE),0)</f>
        <v>0</v>
      </c>
      <c r="F31" s="205">
        <f>IFERROR(VLOOKUP($A31,'Control-UTE Septiembre 2023'!$I$8:$L$24,2,FALSE),0)</f>
        <v>0</v>
      </c>
      <c r="G31" s="205">
        <f>IFERROR(VLOOKUP($A31,'Control-UTE Septiembre 2023'!$I$8:$L$24,3,FALSE),0)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0"/>
        <v>4.1900000000000004</v>
      </c>
      <c r="E32" s="205">
        <f>IFERROR(VLOOKUP($A32,'Control-UTE Septiembre 2023'!$I$8:$L$24,4,FALSE),0)</f>
        <v>0</v>
      </c>
      <c r="F32" s="205">
        <f>IFERROR(VLOOKUP($A32,'Control-UTE Septiembre 2023'!$I$8:$L$24,2,FALSE),0)</f>
        <v>0</v>
      </c>
      <c r="G32" s="205">
        <f>IFERROR(VLOOKUP($A32,'Control-UTE Septiembre 2023'!$I$8:$L$24,3,FALSE),0)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0"/>
        <v>5.27</v>
      </c>
      <c r="E33" s="205">
        <f>IFERROR(VLOOKUP($A33,'Control-UTE Septiembre 2023'!$I$8:$L$24,4,FALSE),0)</f>
        <v>0</v>
      </c>
      <c r="F33" s="205">
        <f>IFERROR(VLOOKUP($A33,'Control-UTE Septiembre 2023'!$I$8:$L$24,2,FALSE),0)</f>
        <v>0</v>
      </c>
      <c r="G33" s="205">
        <f>IFERROR(VLOOKUP($A33,'Control-UTE Septiembre 2023'!$I$8:$L$24,3,FALSE),0)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0"/>
        <v>5.54</v>
      </c>
      <c r="E34" s="205">
        <f>IFERROR(VLOOKUP($A34,'Control-UTE Septiembre 2023'!$I$8:$L$24,4,FALSE),0)</f>
        <v>0</v>
      </c>
      <c r="F34" s="205">
        <f>IFERROR(VLOOKUP($A34,'Control-UTE Septiembre 2023'!$I$8:$L$24,2,FALSE),0)</f>
        <v>0</v>
      </c>
      <c r="G34" s="205">
        <f>IFERROR(VLOOKUP($A34,'Control-UTE Septiembre 2023'!$I$8:$L$24,3,FALSE),0)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0"/>
        <v>6.73</v>
      </c>
      <c r="E35" s="205">
        <f>IFERROR(VLOOKUP($A35,'Control-UTE Septiembre 2023'!$I$8:$L$24,4,FALSE),0)</f>
        <v>0</v>
      </c>
      <c r="F35" s="205">
        <f>IFERROR(VLOOKUP($A35,'Control-UTE Septiembre 2023'!$I$8:$L$24,2,FALSE),0)</f>
        <v>0</v>
      </c>
      <c r="G35" s="205">
        <f>IFERROR(VLOOKUP($A35,'Control-UTE Septiembre 2023'!$I$8:$L$24,3,FALSE),0)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0"/>
        <v>4.32</v>
      </c>
      <c r="E36" s="205">
        <f>IFERROR(VLOOKUP($A36,'Control-UTE Septiembre 2023'!$I$8:$L$24,4,FALSE),0)</f>
        <v>0</v>
      </c>
      <c r="F36" s="205">
        <f>IFERROR(VLOOKUP($A36,'Control-UTE Septiembre 2023'!$I$8:$L$24,2,FALSE),0)</f>
        <v>0</v>
      </c>
      <c r="G36" s="205">
        <f>IFERROR(VLOOKUP($A36,'Control-UTE Septiembre 2023'!$I$8:$L$24,3,FALSE),0)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0"/>
        <v>3.28</v>
      </c>
      <c r="E37" s="205">
        <f>IFERROR(VLOOKUP($A37,'Control-UTE Septiembre 2023'!$I$8:$L$24,4,FALSE),0)</f>
        <v>0</v>
      </c>
      <c r="F37" s="205">
        <f>IFERROR(VLOOKUP($A37,'Control-UTE Septiembre 2023'!$I$8:$L$24,2,FALSE),0)</f>
        <v>0</v>
      </c>
      <c r="G37" s="205">
        <f>IFERROR(VLOOKUP($A37,'Control-UTE Septiembre 2023'!$I$8:$L$24,3,FALSE),0)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0"/>
        <v>5.59</v>
      </c>
      <c r="E38" s="205">
        <f>IFERROR(VLOOKUP($A38,'Control-UTE Septiembre 2023'!$I$8:$L$24,4,FALSE),0)</f>
        <v>0</v>
      </c>
      <c r="F38" s="205">
        <f>IFERROR(VLOOKUP($A38,'Control-UTE Septiembre 2023'!$I$8:$L$24,2,FALSE),0)</f>
        <v>0</v>
      </c>
      <c r="G38" s="205">
        <f>IFERROR(VLOOKUP($A38,'Control-UTE Septiembre 2023'!$I$8:$L$24,3,FALSE),0)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0"/>
        <v>5.46</v>
      </c>
      <c r="E39" s="205">
        <f>IFERROR(VLOOKUP($A39,'Control-UTE Septiembre 2023'!$I$8:$L$24,4,FALSE),0)</f>
        <v>0</v>
      </c>
      <c r="F39" s="205">
        <f>IFERROR(VLOOKUP($A39,'Control-UTE Septiembre 2023'!$I$8:$L$24,2,FALSE),0)</f>
        <v>0</v>
      </c>
      <c r="G39" s="205">
        <f>IFERROR(VLOOKUP($A39,'Control-UTE Septiembre 2023'!$I$8:$L$24,3,FALSE),0)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0"/>
        <v>5.46</v>
      </c>
      <c r="E40" s="205">
        <f>IFERROR(VLOOKUP($A40,'Control-UTE Septiembre 2023'!$I$8:$L$24,4,FALSE),0)</f>
        <v>0</v>
      </c>
      <c r="F40" s="205">
        <f>IFERROR(VLOOKUP($A40,'Control-UTE Septiembre 2023'!$I$8:$L$24,2,FALSE),0)</f>
        <v>0</v>
      </c>
      <c r="G40" s="205">
        <f>IFERROR(VLOOKUP($A40,'Control-UTE Septiembre 2023'!$I$8:$L$24,3,FALSE),0)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0"/>
        <v>4.0999999999999996</v>
      </c>
      <c r="E41" s="205">
        <f>IFERROR(VLOOKUP($A41,'Control-UTE Septiembre 2023'!$I$8:$L$24,4,FALSE),0)</f>
        <v>0</v>
      </c>
      <c r="F41" s="205">
        <f>IFERROR(VLOOKUP($A41,'Control-UTE Septiembre 2023'!$I$8:$L$24,2,FALSE),0)</f>
        <v>0</v>
      </c>
      <c r="G41" s="205">
        <f>IFERROR(VLOOKUP($A41,'Control-UTE Septiembre 2023'!$I$8:$L$24,3,FALSE),0)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0"/>
        <v>4.0999999999999996</v>
      </c>
      <c r="E42" s="205">
        <f>IFERROR(VLOOKUP($A42,'Control-UTE Septiembre 2023'!$I$8:$L$24,4,FALSE),0)</f>
        <v>0</v>
      </c>
      <c r="F42" s="205">
        <f>IFERROR(VLOOKUP($A42,'Control-UTE Septiembre 2023'!$I$8:$L$24,2,FALSE),0)</f>
        <v>0</v>
      </c>
      <c r="G42" s="205">
        <f>IFERROR(VLOOKUP($A42,'Control-UTE Septiembre 2023'!$I$8:$L$24,3,FALSE),0)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0"/>
        <v>6.05</v>
      </c>
      <c r="E43" s="205">
        <f>IFERROR(VLOOKUP($A43,'Control-UTE Septiembre 2023'!$I$8:$L$24,4,FALSE),0)</f>
        <v>0</v>
      </c>
      <c r="F43" s="205">
        <f>IFERROR(VLOOKUP($A43,'Control-UTE Septiembre 2023'!$I$8:$L$24,2,FALSE),0)</f>
        <v>0</v>
      </c>
      <c r="G43" s="205">
        <f>IFERROR(VLOOKUP($A43,'Control-UTE Septiembre 2023'!$I$8:$L$24,3,FALSE),0)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0"/>
        <v>5.65</v>
      </c>
      <c r="E44" s="205">
        <f>IFERROR(VLOOKUP($A44,'Control-UTE Septiembre 2023'!$I$8:$L$24,4,FALSE),0)</f>
        <v>0</v>
      </c>
      <c r="F44" s="205">
        <f>IFERROR(VLOOKUP($A44,'Control-UTE Septiembre 2023'!$I$8:$L$24,2,FALSE),0)</f>
        <v>0</v>
      </c>
      <c r="G44" s="205">
        <f>IFERROR(VLOOKUP($A44,'Control-UTE Septiembre 2023'!$I$8:$L$24,3,FALSE),0)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0"/>
        <v>6.59</v>
      </c>
      <c r="E45" s="205">
        <f>IFERROR(VLOOKUP($A45,'Control-UTE Septiembre 2023'!$I$8:$L$24,4,FALSE),0)</f>
        <v>0</v>
      </c>
      <c r="F45" s="205">
        <f>IFERROR(VLOOKUP($A45,'Control-UTE Septiembre 2023'!$I$8:$L$24,2,FALSE),0)</f>
        <v>0</v>
      </c>
      <c r="G45" s="205">
        <f>IFERROR(VLOOKUP($A45,'Control-UTE Septiembre 2023'!$I$8:$L$24,3,FALSE),0)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0"/>
        <v>6.65</v>
      </c>
      <c r="E46" s="205">
        <f>IFERROR(VLOOKUP($A46,'Control-UTE Septiembre 2023'!$I$8:$L$24,4,FALSE),0)</f>
        <v>0</v>
      </c>
      <c r="F46" s="205">
        <f>IFERROR(VLOOKUP($A46,'Control-UTE Septiembre 2023'!$I$8:$L$24,2,FALSE),0)</f>
        <v>0</v>
      </c>
      <c r="G46" s="205">
        <f>IFERROR(VLOOKUP($A46,'Control-UTE Septiembre 2023'!$I$8:$L$24,3,FALSE),0)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256">
        <f t="shared" si="0"/>
        <v>4.95</v>
      </c>
      <c r="E47" s="205">
        <f>IFERROR(VLOOKUP($A47,'Control-UTE Septiembre 2023'!$I$8:$L$24,4,FALSE),0)</f>
        <v>60</v>
      </c>
      <c r="F47" s="205">
        <f>IFERROR(VLOOKUP($A47,'Control-UTE Septiembre 2023'!$I$8:$L$24,2,FALSE),0)</f>
        <v>0</v>
      </c>
      <c r="G47" s="205">
        <f>IFERROR(VLOOKUP($A47,'Control-UTE Septiembre 2023'!$I$8:$L$24,3,FALSE),0)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0"/>
        <v>5.8</v>
      </c>
      <c r="E48" s="205">
        <f>IFERROR(VLOOKUP($A48,'Control-UTE Septiembre 2023'!$I$8:$L$24,4,FALSE),0)</f>
        <v>0</v>
      </c>
      <c r="F48" s="205">
        <f>IFERROR(VLOOKUP($A48,'Control-UTE Septiembre 2023'!$I$8:$L$24,2,FALSE),0)</f>
        <v>0</v>
      </c>
      <c r="G48" s="205">
        <f>IFERROR(VLOOKUP($A48,'Control-UTE Septiembre 2023'!$I$8:$L$24,3,FALSE),0)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0"/>
        <v>6.22</v>
      </c>
      <c r="E49" s="205">
        <f>IFERROR(VLOOKUP($A49,'Control-UTE Septiembre 2023'!$I$8:$L$24,4,FALSE),0)</f>
        <v>0</v>
      </c>
      <c r="F49" s="205">
        <f>IFERROR(VLOOKUP($A49,'Control-UTE Septiembre 2023'!$I$8:$L$24,2,FALSE),0)</f>
        <v>0</v>
      </c>
      <c r="G49" s="205">
        <f>IFERROR(VLOOKUP($A49,'Control-UTE Septiembre 2023'!$I$8:$L$24,3,FALSE),0)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27" t="s">
        <v>481</v>
      </c>
      <c r="D50" s="256">
        <f t="shared" si="0"/>
        <v>7.02</v>
      </c>
      <c r="E50" s="205">
        <f>IFERROR(VLOOKUP($A50,'Control-UTE Septiembre 2023'!$I$8:$L$24,4,FALSE),0)</f>
        <v>0</v>
      </c>
      <c r="F50" s="205">
        <f>IFERROR(VLOOKUP($A50,'Control-UTE Septiembre 2023'!$I$8:$L$24,2,FALSE),0)</f>
        <v>720</v>
      </c>
      <c r="G50" s="205">
        <f>IFERROR(VLOOKUP($A50,'Control-UTE Septiembre 2023'!$I$8:$L$24,3,FALSE),0)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27" t="s">
        <v>482</v>
      </c>
      <c r="D51" s="256">
        <f t="shared" si="0"/>
        <v>6.21</v>
      </c>
      <c r="E51" s="205">
        <f>IFERROR(VLOOKUP($A51,'Control-UTE Septiembre 2023'!$I$8:$L$24,4,FALSE),0)</f>
        <v>0</v>
      </c>
      <c r="F51" s="205">
        <f>IFERROR(VLOOKUP($A51,'Control-UTE Septiembre 2023'!$I$8:$L$24,2,FALSE),0)</f>
        <v>450</v>
      </c>
      <c r="G51" s="205">
        <f>IFERROR(VLOOKUP($A51,'Control-UTE Septiembre 2023'!$I$8:$L$24,3,FALSE),0)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27" t="s">
        <v>167</v>
      </c>
      <c r="D52" s="256">
        <f t="shared" si="0"/>
        <v>7.95</v>
      </c>
      <c r="E52" s="205">
        <f>IFERROR(VLOOKUP($A52,'Control-UTE Septiembre 2023'!$I$8:$L$24,4,FALSE),0)</f>
        <v>0</v>
      </c>
      <c r="F52" s="205">
        <f>IFERROR(VLOOKUP($A52,'Control-UTE Septiembre 2023'!$I$8:$L$24,2,FALSE),0)</f>
        <v>360</v>
      </c>
      <c r="G52" s="205">
        <f>IFERROR(VLOOKUP($A52,'Control-UTE Septiembre 2023'!$I$8:$L$24,3,FALSE),0)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0"/>
        <v>5.59</v>
      </c>
      <c r="E53" s="205">
        <f>IFERROR(VLOOKUP($A53,'Control-UTE Septiembre 2023'!$I$8:$L$24,4,FALSE),0)</f>
        <v>0</v>
      </c>
      <c r="F53" s="205">
        <f>IFERROR(VLOOKUP($A53,'Control-UTE Septiembre 2023'!$I$8:$L$24,2,FALSE),0)</f>
        <v>0</v>
      </c>
      <c r="G53" s="205">
        <f>IFERROR(VLOOKUP($A53,'Control-UTE Septiembre 2023'!$I$8:$L$24,3,FALSE),0)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0"/>
        <v>4.93</v>
      </c>
      <c r="E54" s="205">
        <f>IFERROR(VLOOKUP($A54,'Control-UTE Septiembre 2023'!$I$8:$L$24,4,FALSE),0)</f>
        <v>0</v>
      </c>
      <c r="F54" s="205">
        <f>IFERROR(VLOOKUP($A54,'Control-UTE Septiembre 2023'!$I$8:$L$24,2,FALSE),0)</f>
        <v>0</v>
      </c>
      <c r="G54" s="205">
        <f>IFERROR(VLOOKUP($A54,'Control-UTE Septiembre 2023'!$I$8:$L$24,3,FALSE),0)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7" t="s">
        <v>484</v>
      </c>
      <c r="D55" s="256">
        <f t="shared" si="0"/>
        <v>5.75</v>
      </c>
      <c r="E55" s="205">
        <f>IFERROR(VLOOKUP($A55,'Control-UTE Septiembre 2023'!$I$8:$L$24,4,FALSE),0)</f>
        <v>150</v>
      </c>
      <c r="F55" s="205">
        <f>IFERROR(VLOOKUP($A55,'Control-UTE Septiembre 2023'!$I$8:$L$24,2,FALSE),0)</f>
        <v>0</v>
      </c>
      <c r="G55" s="205">
        <f>IFERROR(VLOOKUP($A55,'Control-UTE Septiembre 2023'!$I$8:$L$24,3,FALSE),0)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22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Septiembre 2023'!$I$8:$L$24,4,FALSE),0)</f>
        <v>0</v>
      </c>
      <c r="F56" s="205">
        <f>IFERROR(VLOOKUP($A56,'Control-UTE Septiembre 2023'!$I$8:$L$24,2,FALSE),0)</f>
        <v>7885</v>
      </c>
      <c r="G56" s="205">
        <f>IFERROR(VLOOKUP($A56,'Control-UTE Septiembre 2023'!$I$8:$L$24,3,FALSE),0)</f>
        <v>0</v>
      </c>
      <c r="H56" s="205">
        <f t="shared" si="2"/>
        <v>7885</v>
      </c>
      <c r="I56" s="347" t="s">
        <v>12</v>
      </c>
      <c r="J56" s="346">
        <f>D56*H56</f>
        <v>23260.75</v>
      </c>
      <c r="K56" s="333"/>
      <c r="N56" s="199"/>
      <c r="O56" s="71" t="s">
        <v>399</v>
      </c>
      <c r="P56" s="237">
        <f>H56</f>
        <v>7885</v>
      </c>
    </row>
    <row r="57" spans="1:17" ht="30" customHeight="1" x14ac:dyDescent="0.2">
      <c r="B57" s="202"/>
      <c r="C57" s="539" t="s">
        <v>11</v>
      </c>
      <c r="D57" s="539"/>
      <c r="E57" s="381">
        <f>SUM(E8:E56)</f>
        <v>7225</v>
      </c>
      <c r="F57" s="381">
        <f t="shared" ref="F57:G57" si="5">SUM(F8:F56)</f>
        <v>12600</v>
      </c>
      <c r="G57" s="381">
        <f t="shared" si="5"/>
        <v>150</v>
      </c>
      <c r="H57" s="381">
        <f>SUM(H8:H56)</f>
        <v>19975</v>
      </c>
      <c r="I57" s="408" t="s">
        <v>12</v>
      </c>
      <c r="J57" s="81">
        <f>SUM(J8:J56)</f>
        <v>81148.049999999988</v>
      </c>
      <c r="K57" s="199"/>
      <c r="L57" s="248"/>
      <c r="M57" s="248"/>
      <c r="N57" s="321"/>
      <c r="O57" s="71"/>
      <c r="P57" s="237"/>
    </row>
    <row r="58" spans="1:17" ht="30" customHeight="1" x14ac:dyDescent="0.2">
      <c r="B58" s="202"/>
      <c r="C58" s="527"/>
      <c r="D58" s="527"/>
      <c r="E58" s="527"/>
      <c r="F58" s="527"/>
      <c r="H58" s="382"/>
      <c r="J58" s="81" t="s">
        <v>328</v>
      </c>
      <c r="K58" s="377"/>
      <c r="M58" s="321"/>
      <c r="O58" s="199" t="s">
        <v>649</v>
      </c>
    </row>
    <row r="59" spans="1:17" ht="30" customHeight="1" x14ac:dyDescent="0.2">
      <c r="B59" s="431" t="s">
        <v>643</v>
      </c>
      <c r="C59" s="540" t="s">
        <v>326</v>
      </c>
      <c r="D59" s="540"/>
      <c r="E59" s="540"/>
      <c r="F59" s="540"/>
      <c r="G59" s="540"/>
      <c r="H59" s="540"/>
      <c r="I59" s="409">
        <f>J59/$J$59</f>
        <v>1</v>
      </c>
      <c r="J59" s="385">
        <f>J57</f>
        <v>81148.049999999988</v>
      </c>
      <c r="K59" s="377"/>
      <c r="M59" s="321"/>
      <c r="O59">
        <v>80089629</v>
      </c>
    </row>
    <row r="60" spans="1:17" ht="30" customHeight="1" x14ac:dyDescent="0.2">
      <c r="B60" s="431">
        <v>200000000</v>
      </c>
      <c r="C60" s="547" t="s">
        <v>644</v>
      </c>
      <c r="D60" s="540"/>
      <c r="E60" s="540"/>
      <c r="F60" s="540"/>
      <c r="G60" s="540"/>
      <c r="H60" s="540"/>
      <c r="I60" s="392">
        <f>J60/$J$59</f>
        <v>0.32266641034504218</v>
      </c>
      <c r="J60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55)</f>
        <v>26183.749999999996</v>
      </c>
      <c r="K60" s="333"/>
      <c r="L60" s="333"/>
      <c r="M60" s="333"/>
    </row>
    <row r="61" spans="1:17" ht="30" customHeight="1" x14ac:dyDescent="0.2">
      <c r="B61" s="431">
        <v>200000000</v>
      </c>
      <c r="C61" s="547" t="s">
        <v>591</v>
      </c>
      <c r="D61" s="540"/>
      <c r="E61" s="540"/>
      <c r="F61" s="540" t="e">
        <f>G61/G58</f>
        <v>#DIV/0!</v>
      </c>
      <c r="G61" s="540"/>
      <c r="H61" s="540"/>
      <c r="I61" s="392">
        <f>J61/$J$59</f>
        <v>0.66585457075062204</v>
      </c>
      <c r="J61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55)</f>
        <v>54032.800000000003</v>
      </c>
      <c r="K61" s="377"/>
      <c r="L61" s="321"/>
      <c r="M61" s="321"/>
    </row>
    <row r="62" spans="1:17" ht="30" customHeight="1" x14ac:dyDescent="0.2">
      <c r="B62" s="431">
        <v>240000000</v>
      </c>
      <c r="C62" s="547" t="s">
        <v>592</v>
      </c>
      <c r="D62" s="540"/>
      <c r="E62" s="540"/>
      <c r="F62" s="540" t="e">
        <f>G62/G59</f>
        <v>#DIV/0!</v>
      </c>
      <c r="G62" s="540"/>
      <c r="H62" s="540"/>
      <c r="I62" s="392">
        <f>J62/$J$59</f>
        <v>1.1479018904335966E-2</v>
      </c>
      <c r="J62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55)</f>
        <v>931.5</v>
      </c>
      <c r="K62" s="377"/>
      <c r="L62" s="321"/>
      <c r="M62" s="321"/>
    </row>
    <row r="63" spans="1:17" ht="25.5" customHeight="1" x14ac:dyDescent="0.2">
      <c r="B63" s="202"/>
      <c r="C63" s="290"/>
      <c r="D63" s="201"/>
      <c r="E63" s="163"/>
      <c r="F63" s="372">
        <f>G60+G62</f>
        <v>0</v>
      </c>
      <c r="G63" s="201"/>
      <c r="H63" s="201"/>
      <c r="I63" s="201"/>
      <c r="J63" s="164"/>
      <c r="K63" s="377"/>
      <c r="M63" s="199" t="str">
        <f>B5</f>
        <v>Período Septiembre 2023</v>
      </c>
    </row>
    <row r="64" spans="1:17" ht="30" customHeight="1" x14ac:dyDescent="0.2">
      <c r="B64" s="431">
        <v>200000000</v>
      </c>
      <c r="C64" s="526" t="s">
        <v>321</v>
      </c>
      <c r="D64" s="526"/>
      <c r="E64" s="526"/>
      <c r="F64" s="526"/>
      <c r="G64" s="256">
        <v>1942</v>
      </c>
      <c r="H64" s="167">
        <f>1-H66</f>
        <v>0.99</v>
      </c>
      <c r="I64" s="205" t="s">
        <v>10</v>
      </c>
      <c r="J64" s="346">
        <f>(G64*H64)</f>
        <v>1922.58</v>
      </c>
      <c r="K64" s="377"/>
      <c r="L64" s="321"/>
      <c r="N64" s="199" t="s">
        <v>347</v>
      </c>
      <c r="O64">
        <v>80089628</v>
      </c>
      <c r="Q64" s="200">
        <v>20002585</v>
      </c>
    </row>
    <row r="65" spans="1:17" ht="35.25" customHeight="1" x14ac:dyDescent="0.2">
      <c r="B65" s="431">
        <v>200000000</v>
      </c>
      <c r="C65" s="541" t="s">
        <v>322</v>
      </c>
      <c r="D65" s="542"/>
      <c r="E65" s="542"/>
      <c r="F65" s="543"/>
      <c r="G65" s="340">
        <v>2335185.0465921499</v>
      </c>
      <c r="H65" s="167">
        <v>0.99</v>
      </c>
      <c r="I65" s="205" t="s">
        <v>10</v>
      </c>
      <c r="J65" s="340">
        <f>(G65*H65)</f>
        <v>2311833.1961262282</v>
      </c>
      <c r="K65" s="377"/>
      <c r="L65" s="321"/>
      <c r="N65" s="199" t="s">
        <v>346</v>
      </c>
      <c r="O65">
        <v>80089627</v>
      </c>
      <c r="Q65" s="201">
        <v>20002374</v>
      </c>
    </row>
    <row r="66" spans="1:17" ht="30" customHeight="1" x14ac:dyDescent="0.2">
      <c r="A66" s="261">
        <f>1/84</f>
        <v>1.1904761904761904E-2</v>
      </c>
      <c r="B66" s="431">
        <v>240000000</v>
      </c>
      <c r="C66" s="544" t="s">
        <v>344</v>
      </c>
      <c r="D66" s="545"/>
      <c r="E66" s="545"/>
      <c r="F66" s="546"/>
      <c r="G66" s="256">
        <v>1942</v>
      </c>
      <c r="H66" s="167">
        <v>0.01</v>
      </c>
      <c r="I66" s="205" t="s">
        <v>10</v>
      </c>
      <c r="J66" s="346">
        <f>(G66*H66)</f>
        <v>19.420000000000002</v>
      </c>
      <c r="K66" s="377"/>
      <c r="L66" s="321"/>
      <c r="O66">
        <v>80089628</v>
      </c>
      <c r="P66" s="200"/>
    </row>
    <row r="67" spans="1:17" ht="27" customHeight="1" x14ac:dyDescent="0.2">
      <c r="B67" s="431">
        <v>240000000</v>
      </c>
      <c r="C67" s="526" t="s">
        <v>345</v>
      </c>
      <c r="D67" s="526"/>
      <c r="E67" s="526"/>
      <c r="F67" s="526"/>
      <c r="G67" s="340">
        <f>G65</f>
        <v>2335185.0465921499</v>
      </c>
      <c r="H67" s="167">
        <v>0.01</v>
      </c>
      <c r="I67" s="205" t="s">
        <v>10</v>
      </c>
      <c r="J67" s="340">
        <f>(G67*H67)</f>
        <v>23351.8504659215</v>
      </c>
      <c r="K67" s="377"/>
      <c r="L67" s="321"/>
      <c r="O67">
        <v>80089627</v>
      </c>
      <c r="P67" s="200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249"/>
      <c r="J68" s="13"/>
      <c r="K68" s="378"/>
      <c r="O68" s="234"/>
      <c r="P68" s="199"/>
    </row>
    <row r="69" spans="1:17" s="237" customFormat="1" ht="30" customHeight="1" x14ac:dyDescent="0.2">
      <c r="A69" s="199"/>
      <c r="B69" s="535" t="s">
        <v>325</v>
      </c>
      <c r="C69" s="535"/>
      <c r="D69" s="535"/>
      <c r="E69" s="535"/>
      <c r="F69" s="535"/>
      <c r="G69" s="205" t="s">
        <v>8</v>
      </c>
      <c r="H69" s="533">
        <f>J64+J59+J66</f>
        <v>83090.049999999988</v>
      </c>
      <c r="I69" s="533"/>
      <c r="J69" s="533"/>
      <c r="K69" s="378"/>
      <c r="O69" s="199"/>
      <c r="P69" s="225"/>
    </row>
    <row r="70" spans="1:17" s="237" customFormat="1" ht="30" customHeight="1" x14ac:dyDescent="0.2">
      <c r="A70" s="199"/>
      <c r="B70" s="535" t="s">
        <v>15</v>
      </c>
      <c r="C70" s="535"/>
      <c r="D70" s="535"/>
      <c r="E70" s="535"/>
      <c r="F70" s="535"/>
      <c r="G70" s="205" t="s">
        <v>9</v>
      </c>
      <c r="H70" s="533">
        <f>J65+J67</f>
        <v>2335185.0465921499</v>
      </c>
      <c r="I70" s="533"/>
      <c r="J70" s="533"/>
      <c r="K70" s="378"/>
      <c r="O70" s="199"/>
      <c r="P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9"/>
      <c r="J71" s="238"/>
      <c r="P71" s="200"/>
    </row>
    <row r="72" spans="1:17" ht="24.95" customHeight="1" x14ac:dyDescent="0.2">
      <c r="B72" s="234"/>
      <c r="C72" s="237"/>
      <c r="D72" s="237"/>
      <c r="E72" s="237"/>
      <c r="J72" s="236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25"/>
      <c r="J76" s="235"/>
    </row>
    <row r="77" spans="1:17" ht="24.95" customHeight="1" x14ac:dyDescent="0.2">
      <c r="B77" s="234"/>
      <c r="D77" s="225"/>
      <c r="F77" s="225"/>
      <c r="G77" s="225"/>
      <c r="H77" s="225"/>
      <c r="I77" s="225"/>
      <c r="J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09"/>
      <c r="J78" s="510"/>
      <c r="K78" s="379"/>
    </row>
    <row r="79" spans="1:17" ht="15.75" x14ac:dyDescent="0.25">
      <c r="B79" s="230"/>
      <c r="C79" s="229" t="s">
        <v>69</v>
      </c>
      <c r="D79" s="228"/>
      <c r="F79" s="537" t="s">
        <v>337</v>
      </c>
      <c r="G79" s="537"/>
      <c r="H79" s="537"/>
      <c r="I79" s="537"/>
      <c r="J79" s="538"/>
      <c r="K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2"/>
      <c r="J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B153" s="199">
        <v>0</v>
      </c>
      <c r="D153" s="412">
        <f t="shared" ref="D153" si="6">ROUND(B153,2)</f>
        <v>0</v>
      </c>
    </row>
  </sheetData>
  <autoFilter ref="B7:Q67" xr:uid="{F7C710CA-1A33-4324-BB80-53A92BD6EE26}">
    <filterColumn colId="6">
      <filters blank="1">
        <filter val="0,01"/>
        <filter val="0,99"/>
        <filter val="1045"/>
        <filter val="1090"/>
        <filter val="120"/>
        <filter val="1260"/>
        <filter val="1275"/>
        <filter val="150"/>
        <filter val="19.975,00"/>
        <filter val="200"/>
        <filter val="2285"/>
        <filter val="2330"/>
        <filter val="360"/>
        <filter val="595"/>
        <filter val="60"/>
        <filter val="600"/>
        <filter val="720"/>
        <filter val="7885"/>
      </filters>
    </filterColumn>
  </autoFilter>
  <mergeCells count="20">
    <mergeCell ref="E78:J78"/>
    <mergeCell ref="F79:J79"/>
    <mergeCell ref="C66:F66"/>
    <mergeCell ref="C67:F67"/>
    <mergeCell ref="B69:F69"/>
    <mergeCell ref="H69:J69"/>
    <mergeCell ref="B70:F70"/>
    <mergeCell ref="H70:J70"/>
    <mergeCell ref="C65:F65"/>
    <mergeCell ref="B2:J2"/>
    <mergeCell ref="B3:J3"/>
    <mergeCell ref="B4:J4"/>
    <mergeCell ref="B5:J5"/>
    <mergeCell ref="C57:D57"/>
    <mergeCell ref="C58:F58"/>
    <mergeCell ref="C59:H59"/>
    <mergeCell ref="C60:H60"/>
    <mergeCell ref="C61:H61"/>
    <mergeCell ref="C62:H62"/>
    <mergeCell ref="C64:F64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C40AD-0CC8-436F-8A75-48C991BA2A42}">
  <sheetPr>
    <pageSetUpPr fitToPage="1"/>
  </sheetPr>
  <dimension ref="A1:P120"/>
  <sheetViews>
    <sheetView topLeftCell="C13" zoomScaleNormal="100" workbookViewId="0">
      <selection activeCell="F5" sqref="F5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18.42578125" style="199" bestFit="1" customWidth="1"/>
    <col min="12" max="12" width="7" style="199" bestFit="1" customWidth="1"/>
    <col min="13" max="13" width="11.140625" style="199" bestFit="1" customWidth="1"/>
    <col min="14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80089629</v>
      </c>
      <c r="C4" s="207">
        <v>45167</v>
      </c>
      <c r="D4" s="204" t="s">
        <v>37</v>
      </c>
      <c r="E4" s="401">
        <v>50</v>
      </c>
      <c r="F4" s="204" t="s">
        <v>651</v>
      </c>
      <c r="G4" s="204" t="s">
        <v>384</v>
      </c>
      <c r="I4" s="200"/>
    </row>
    <row r="5" spans="2:16" x14ac:dyDescent="0.2">
      <c r="B5" s="205">
        <v>80089629</v>
      </c>
      <c r="C5" s="207">
        <v>45167</v>
      </c>
      <c r="D5" s="204" t="s">
        <v>389</v>
      </c>
      <c r="E5" s="401">
        <v>4645</v>
      </c>
      <c r="F5" s="204" t="s">
        <v>651</v>
      </c>
      <c r="G5" s="204" t="s">
        <v>383</v>
      </c>
      <c r="I5" s="200"/>
    </row>
    <row r="6" spans="2:16" x14ac:dyDescent="0.2">
      <c r="B6" s="205">
        <v>80089629</v>
      </c>
      <c r="C6" s="207">
        <v>45167</v>
      </c>
      <c r="D6" s="204" t="s">
        <v>149</v>
      </c>
      <c r="E6" s="401">
        <v>720</v>
      </c>
      <c r="F6" s="204" t="s">
        <v>651</v>
      </c>
      <c r="G6" s="204" t="s">
        <v>383</v>
      </c>
      <c r="I6" s="101" t="s">
        <v>154</v>
      </c>
      <c r="J6" s="101" t="s">
        <v>112</v>
      </c>
      <c r="K6" s="76"/>
      <c r="L6" s="76"/>
      <c r="M6" s="76"/>
      <c r="N6" s="76"/>
      <c r="O6"/>
    </row>
    <row r="7" spans="2:16" x14ac:dyDescent="0.2">
      <c r="B7" s="205">
        <v>80089629</v>
      </c>
      <c r="C7" s="207">
        <v>45167</v>
      </c>
      <c r="D7" s="204" t="s">
        <v>42</v>
      </c>
      <c r="E7" s="401">
        <v>695</v>
      </c>
      <c r="F7" s="204" t="s">
        <v>651</v>
      </c>
      <c r="G7" s="204" t="s">
        <v>384</v>
      </c>
      <c r="I7" s="101" t="s">
        <v>23</v>
      </c>
      <c r="J7" s="76" t="s">
        <v>383</v>
      </c>
      <c r="K7" s="76" t="s">
        <v>527</v>
      </c>
      <c r="L7" s="76" t="s">
        <v>384</v>
      </c>
      <c r="M7" s="76" t="s">
        <v>27</v>
      </c>
      <c r="N7" s="76" t="s">
        <v>24</v>
      </c>
      <c r="O7"/>
    </row>
    <row r="8" spans="2:16" x14ac:dyDescent="0.2">
      <c r="B8" s="205">
        <v>80089629</v>
      </c>
      <c r="C8" s="207">
        <v>45167</v>
      </c>
      <c r="D8" s="204" t="s">
        <v>214</v>
      </c>
      <c r="E8" s="401">
        <v>450</v>
      </c>
      <c r="F8" s="204" t="s">
        <v>651</v>
      </c>
      <c r="G8" s="204" t="s">
        <v>383</v>
      </c>
      <c r="I8" s="76" t="s">
        <v>29</v>
      </c>
      <c r="J8" s="76"/>
      <c r="K8" s="76"/>
      <c r="L8" s="76">
        <v>1090</v>
      </c>
      <c r="M8" s="76"/>
      <c r="N8" s="76">
        <v>1090</v>
      </c>
      <c r="O8"/>
      <c r="P8" s="200"/>
    </row>
    <row r="9" spans="2:16" x14ac:dyDescent="0.2">
      <c r="B9" s="205">
        <v>80089629</v>
      </c>
      <c r="C9" s="207">
        <v>45167</v>
      </c>
      <c r="D9" s="204" t="s">
        <v>214</v>
      </c>
      <c r="E9" s="401">
        <v>150</v>
      </c>
      <c r="F9" s="204" t="s">
        <v>651</v>
      </c>
      <c r="G9" s="204" t="s">
        <v>527</v>
      </c>
      <c r="I9" s="76" t="s">
        <v>31</v>
      </c>
      <c r="J9" s="76"/>
      <c r="K9" s="76"/>
      <c r="L9" s="76">
        <v>595</v>
      </c>
      <c r="M9" s="76"/>
      <c r="N9" s="76">
        <v>595</v>
      </c>
      <c r="O9"/>
      <c r="P9" s="200"/>
    </row>
    <row r="10" spans="2:16" x14ac:dyDescent="0.2">
      <c r="B10" s="205">
        <v>80089629</v>
      </c>
      <c r="C10" s="207">
        <v>45167</v>
      </c>
      <c r="D10" s="204" t="s">
        <v>35</v>
      </c>
      <c r="E10" s="401">
        <v>1545</v>
      </c>
      <c r="F10" s="204" t="s">
        <v>651</v>
      </c>
      <c r="G10" s="204" t="s">
        <v>383</v>
      </c>
      <c r="I10" s="76" t="s">
        <v>32</v>
      </c>
      <c r="J10" s="76"/>
      <c r="K10" s="76"/>
      <c r="L10" s="76">
        <v>1260</v>
      </c>
      <c r="M10" s="76"/>
      <c r="N10" s="76">
        <v>1260</v>
      </c>
      <c r="O10"/>
      <c r="P10" s="200"/>
    </row>
    <row r="11" spans="2:16" x14ac:dyDescent="0.2">
      <c r="B11" s="205">
        <v>80089629</v>
      </c>
      <c r="C11" s="207">
        <v>45167</v>
      </c>
      <c r="D11" s="204" t="s">
        <v>29</v>
      </c>
      <c r="E11" s="401">
        <v>150</v>
      </c>
      <c r="F11" s="204" t="s">
        <v>651</v>
      </c>
      <c r="G11" s="204" t="s">
        <v>384</v>
      </c>
      <c r="I11" s="76" t="s">
        <v>33</v>
      </c>
      <c r="J11" s="76">
        <v>900</v>
      </c>
      <c r="K11" s="76"/>
      <c r="L11" s="76">
        <v>1430</v>
      </c>
      <c r="M11" s="76"/>
      <c r="N11" s="76">
        <v>2330</v>
      </c>
      <c r="O11"/>
      <c r="P11" s="200"/>
    </row>
    <row r="12" spans="2:16" x14ac:dyDescent="0.2">
      <c r="B12" s="205">
        <v>80089629</v>
      </c>
      <c r="C12" s="207">
        <v>45167</v>
      </c>
      <c r="D12" s="204" t="s">
        <v>166</v>
      </c>
      <c r="E12" s="401">
        <v>200</v>
      </c>
      <c r="F12" s="204" t="s">
        <v>651</v>
      </c>
      <c r="G12" s="204" t="s">
        <v>383</v>
      </c>
      <c r="I12" s="76" t="s">
        <v>35</v>
      </c>
      <c r="J12" s="76">
        <v>2285</v>
      </c>
      <c r="K12" s="76"/>
      <c r="L12" s="76"/>
      <c r="M12" s="76"/>
      <c r="N12" s="76">
        <v>2285</v>
      </c>
      <c r="O12"/>
      <c r="P12" s="200"/>
    </row>
    <row r="13" spans="2:16" x14ac:dyDescent="0.2">
      <c r="B13" s="205">
        <v>80091140</v>
      </c>
      <c r="C13" s="207">
        <v>45188</v>
      </c>
      <c r="D13" s="204" t="s">
        <v>29</v>
      </c>
      <c r="E13" s="401">
        <v>200</v>
      </c>
      <c r="F13" s="204" t="s">
        <v>652</v>
      </c>
      <c r="G13" s="204" t="s">
        <v>384</v>
      </c>
      <c r="I13" s="76" t="s">
        <v>149</v>
      </c>
      <c r="J13" s="76">
        <v>720</v>
      </c>
      <c r="K13" s="76"/>
      <c r="L13" s="76"/>
      <c r="M13" s="76"/>
      <c r="N13" s="76">
        <v>720</v>
      </c>
      <c r="O13"/>
      <c r="P13" s="200"/>
    </row>
    <row r="14" spans="2:16" x14ac:dyDescent="0.2">
      <c r="B14" s="205">
        <v>80091140</v>
      </c>
      <c r="C14" s="207">
        <v>45188</v>
      </c>
      <c r="D14" s="204" t="s">
        <v>33</v>
      </c>
      <c r="E14" s="401">
        <v>1430</v>
      </c>
      <c r="F14" s="204" t="s">
        <v>653</v>
      </c>
      <c r="G14" s="204" t="s">
        <v>384</v>
      </c>
      <c r="I14" s="76" t="s">
        <v>214</v>
      </c>
      <c r="J14" s="76">
        <v>450</v>
      </c>
      <c r="K14" s="76">
        <v>150</v>
      </c>
      <c r="L14" s="76"/>
      <c r="M14" s="76"/>
      <c r="N14" s="76">
        <v>600</v>
      </c>
      <c r="O14"/>
      <c r="P14" s="200"/>
    </row>
    <row r="15" spans="2:16" x14ac:dyDescent="0.2">
      <c r="B15" s="205">
        <v>80091140</v>
      </c>
      <c r="C15" s="207">
        <v>45188</v>
      </c>
      <c r="D15" s="204" t="s">
        <v>33</v>
      </c>
      <c r="E15" s="401">
        <v>900</v>
      </c>
      <c r="F15" s="204" t="s">
        <v>654</v>
      </c>
      <c r="G15" s="204" t="s">
        <v>383</v>
      </c>
      <c r="I15" s="76" t="s">
        <v>166</v>
      </c>
      <c r="J15" s="76">
        <v>360</v>
      </c>
      <c r="K15" s="76"/>
      <c r="L15" s="76"/>
      <c r="M15" s="76"/>
      <c r="N15" s="76">
        <v>360</v>
      </c>
      <c r="O15"/>
      <c r="P15" s="200"/>
    </row>
    <row r="16" spans="2:16" x14ac:dyDescent="0.2">
      <c r="B16" s="205">
        <v>80091140</v>
      </c>
      <c r="C16" s="207">
        <v>45188</v>
      </c>
      <c r="D16" s="204" t="s">
        <v>37</v>
      </c>
      <c r="E16" s="401">
        <v>525</v>
      </c>
      <c r="F16" s="204" t="s">
        <v>655</v>
      </c>
      <c r="G16" s="204" t="s">
        <v>384</v>
      </c>
      <c r="H16" t="s">
        <v>613</v>
      </c>
      <c r="I16" s="76" t="s">
        <v>37</v>
      </c>
      <c r="J16" s="76"/>
      <c r="K16" s="76"/>
      <c r="L16" s="76">
        <v>1275</v>
      </c>
      <c r="M16" s="76"/>
      <c r="N16" s="76">
        <v>1275</v>
      </c>
      <c r="O16"/>
      <c r="P16" s="200"/>
    </row>
    <row r="17" spans="1:15" x14ac:dyDescent="0.2">
      <c r="B17" s="205">
        <v>80091140</v>
      </c>
      <c r="C17" s="207">
        <v>45188</v>
      </c>
      <c r="D17" s="204" t="s">
        <v>38</v>
      </c>
      <c r="E17" s="401">
        <v>120</v>
      </c>
      <c r="F17" s="204" t="s">
        <v>656</v>
      </c>
      <c r="G17" s="204" t="s">
        <v>384</v>
      </c>
      <c r="I17" s="76" t="s">
        <v>38</v>
      </c>
      <c r="J17" s="76"/>
      <c r="K17" s="76"/>
      <c r="L17" s="76">
        <v>120</v>
      </c>
      <c r="M17" s="76"/>
      <c r="N17" s="76">
        <v>120</v>
      </c>
      <c r="O17"/>
    </row>
    <row r="18" spans="1:15" x14ac:dyDescent="0.2">
      <c r="B18" s="205">
        <v>80091140</v>
      </c>
      <c r="C18" s="207">
        <v>45188</v>
      </c>
      <c r="D18" s="204" t="s">
        <v>31</v>
      </c>
      <c r="E18" s="401">
        <v>275</v>
      </c>
      <c r="F18" s="204" t="s">
        <v>657</v>
      </c>
      <c r="G18" s="204" t="s">
        <v>384</v>
      </c>
      <c r="I18" s="76" t="s">
        <v>39</v>
      </c>
      <c r="J18" s="76"/>
      <c r="K18" s="76"/>
      <c r="L18" s="76">
        <v>200</v>
      </c>
      <c r="M18" s="76"/>
      <c r="N18" s="76">
        <v>200</v>
      </c>
      <c r="O18"/>
    </row>
    <row r="19" spans="1:15" x14ac:dyDescent="0.2">
      <c r="B19" s="205">
        <v>80091140</v>
      </c>
      <c r="C19" s="207">
        <v>45188</v>
      </c>
      <c r="D19" s="204" t="s">
        <v>382</v>
      </c>
      <c r="E19" s="401">
        <v>30</v>
      </c>
      <c r="F19" s="204" t="s">
        <v>658</v>
      </c>
      <c r="G19" s="204" t="s">
        <v>384</v>
      </c>
      <c r="I19" s="76" t="s">
        <v>389</v>
      </c>
      <c r="J19" s="76">
        <v>7885</v>
      </c>
      <c r="K19" s="76"/>
      <c r="L19" s="76"/>
      <c r="M19" s="76"/>
      <c r="N19" s="76">
        <v>7885</v>
      </c>
      <c r="O19"/>
    </row>
    <row r="20" spans="1:15" x14ac:dyDescent="0.2">
      <c r="B20" s="205">
        <v>80091140</v>
      </c>
      <c r="C20" s="207">
        <v>45188</v>
      </c>
      <c r="D20" s="204" t="s">
        <v>32</v>
      </c>
      <c r="E20" s="401">
        <v>295</v>
      </c>
      <c r="F20" s="204" t="s">
        <v>659</v>
      </c>
      <c r="G20" s="204" t="s">
        <v>384</v>
      </c>
      <c r="I20" s="76" t="s">
        <v>42</v>
      </c>
      <c r="J20" s="76"/>
      <c r="K20" s="76"/>
      <c r="L20" s="76">
        <v>1045</v>
      </c>
      <c r="M20" s="76"/>
      <c r="N20" s="76">
        <v>1045</v>
      </c>
      <c r="O20"/>
    </row>
    <row r="21" spans="1:15" x14ac:dyDescent="0.2">
      <c r="B21" s="205">
        <v>80091140</v>
      </c>
      <c r="C21" s="207">
        <v>45188</v>
      </c>
      <c r="D21" s="204" t="s">
        <v>389</v>
      </c>
      <c r="E21" s="401">
        <v>1190</v>
      </c>
      <c r="F21" s="204" t="s">
        <v>660</v>
      </c>
      <c r="G21" s="204" t="s">
        <v>383</v>
      </c>
      <c r="I21" s="76" t="s">
        <v>382</v>
      </c>
      <c r="J21" s="76"/>
      <c r="K21" s="76"/>
      <c r="L21" s="76">
        <v>60</v>
      </c>
      <c r="M21" s="76"/>
      <c r="N21" s="76">
        <v>60</v>
      </c>
      <c r="O21"/>
    </row>
    <row r="22" spans="1:15" x14ac:dyDescent="0.2">
      <c r="B22" s="205">
        <v>80091144</v>
      </c>
      <c r="C22" s="207">
        <v>45188</v>
      </c>
      <c r="D22" s="204" t="s">
        <v>42</v>
      </c>
      <c r="E22" s="401">
        <v>150</v>
      </c>
      <c r="F22" s="204" t="s">
        <v>661</v>
      </c>
      <c r="G22" s="204" t="s">
        <v>384</v>
      </c>
      <c r="I22" s="76" t="s">
        <v>484</v>
      </c>
      <c r="J22" s="76"/>
      <c r="K22" s="76"/>
      <c r="L22" s="76">
        <v>150</v>
      </c>
      <c r="M22" s="76"/>
      <c r="N22" s="76">
        <v>150</v>
      </c>
      <c r="O22"/>
    </row>
    <row r="23" spans="1:15" x14ac:dyDescent="0.2">
      <c r="B23" s="205">
        <v>80091144</v>
      </c>
      <c r="C23" s="207">
        <v>45188</v>
      </c>
      <c r="D23" s="204" t="s">
        <v>32</v>
      </c>
      <c r="E23" s="401">
        <v>670</v>
      </c>
      <c r="F23" s="204" t="s">
        <v>661</v>
      </c>
      <c r="G23" s="204" t="s">
        <v>384</v>
      </c>
      <c r="H23" s="58"/>
      <c r="I23" s="76" t="s">
        <v>27</v>
      </c>
      <c r="J23" s="76"/>
      <c r="K23" s="76"/>
      <c r="L23" s="76"/>
      <c r="M23" s="76"/>
      <c r="N23" s="76"/>
      <c r="O23"/>
    </row>
    <row r="24" spans="1:15" x14ac:dyDescent="0.2">
      <c r="B24" s="205">
        <v>80091144</v>
      </c>
      <c r="C24" s="207">
        <v>45188</v>
      </c>
      <c r="D24" s="204" t="s">
        <v>389</v>
      </c>
      <c r="E24" s="341">
        <v>1280</v>
      </c>
      <c r="F24" s="204" t="s">
        <v>661</v>
      </c>
      <c r="G24" s="204" t="s">
        <v>383</v>
      </c>
      <c r="H24" s="58"/>
      <c r="I24" s="76" t="s">
        <v>24</v>
      </c>
      <c r="J24" s="76">
        <v>12600</v>
      </c>
      <c r="K24" s="76">
        <v>150</v>
      </c>
      <c r="L24" s="76">
        <v>7225</v>
      </c>
      <c r="M24" s="76"/>
      <c r="N24" s="76">
        <v>19975</v>
      </c>
      <c r="O24"/>
    </row>
    <row r="25" spans="1:15" x14ac:dyDescent="0.2">
      <c r="B25" s="205">
        <v>80091144</v>
      </c>
      <c r="C25" s="207">
        <v>45188</v>
      </c>
      <c r="D25" s="204" t="s">
        <v>166</v>
      </c>
      <c r="E25" s="341">
        <v>160</v>
      </c>
      <c r="F25" s="204" t="s">
        <v>661</v>
      </c>
      <c r="G25" s="204" t="s">
        <v>383</v>
      </c>
      <c r="H25" s="58"/>
      <c r="I25"/>
      <c r="J25"/>
      <c r="K25"/>
      <c r="L25"/>
      <c r="M25"/>
      <c r="N25"/>
    </row>
    <row r="26" spans="1:15" x14ac:dyDescent="0.2">
      <c r="B26" s="205">
        <v>80091144</v>
      </c>
      <c r="C26" s="207">
        <v>45188</v>
      </c>
      <c r="D26" s="204" t="s">
        <v>37</v>
      </c>
      <c r="E26" s="341">
        <v>700</v>
      </c>
      <c r="F26" s="204" t="s">
        <v>661</v>
      </c>
      <c r="G26" s="204" t="s">
        <v>384</v>
      </c>
      <c r="H26" s="58"/>
      <c r="I26"/>
      <c r="J26"/>
      <c r="K26"/>
      <c r="L26"/>
      <c r="M26"/>
    </row>
    <row r="27" spans="1:15" x14ac:dyDescent="0.2">
      <c r="B27" s="205">
        <v>80091144</v>
      </c>
      <c r="C27" s="207">
        <v>45188</v>
      </c>
      <c r="D27" s="204" t="s">
        <v>29</v>
      </c>
      <c r="E27" s="358">
        <v>500</v>
      </c>
      <c r="F27" s="204" t="s">
        <v>661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80091144</v>
      </c>
      <c r="C28" s="207">
        <v>45188</v>
      </c>
      <c r="D28" s="204" t="s">
        <v>35</v>
      </c>
      <c r="E28" s="401">
        <v>740</v>
      </c>
      <c r="F28" s="204" t="s">
        <v>661</v>
      </c>
      <c r="G28" s="204" t="s">
        <v>383</v>
      </c>
      <c r="H28" s="58"/>
      <c r="I28"/>
      <c r="J28"/>
    </row>
    <row r="29" spans="1:15" x14ac:dyDescent="0.2">
      <c r="B29" s="205">
        <v>80091145</v>
      </c>
      <c r="C29" s="207">
        <v>45188</v>
      </c>
      <c r="D29" s="204" t="s">
        <v>39</v>
      </c>
      <c r="E29" s="401">
        <v>200</v>
      </c>
      <c r="F29" s="204" t="s">
        <v>662</v>
      </c>
      <c r="G29" s="204" t="s">
        <v>384</v>
      </c>
      <c r="H29" s="58"/>
      <c r="I29"/>
      <c r="J29"/>
    </row>
    <row r="30" spans="1:15" x14ac:dyDescent="0.2">
      <c r="B30" s="205">
        <v>80091145</v>
      </c>
      <c r="C30" s="207">
        <v>45188</v>
      </c>
      <c r="D30" s="204" t="s">
        <v>389</v>
      </c>
      <c r="E30" s="401">
        <v>770</v>
      </c>
      <c r="F30" s="204" t="s">
        <v>662</v>
      </c>
      <c r="G30" s="204" t="s">
        <v>383</v>
      </c>
      <c r="H30" s="58"/>
      <c r="I30"/>
      <c r="J30"/>
    </row>
    <row r="31" spans="1:15" x14ac:dyDescent="0.2">
      <c r="B31" s="205">
        <v>80091145</v>
      </c>
      <c r="C31" s="207">
        <v>45188</v>
      </c>
      <c r="D31" s="204" t="s">
        <v>42</v>
      </c>
      <c r="E31" s="401">
        <v>200</v>
      </c>
      <c r="F31" s="204" t="s">
        <v>662</v>
      </c>
      <c r="G31" s="204" t="s">
        <v>384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80091145</v>
      </c>
      <c r="C32" s="207">
        <v>45188</v>
      </c>
      <c r="D32" s="204" t="s">
        <v>31</v>
      </c>
      <c r="E32" s="401">
        <v>320</v>
      </c>
      <c r="F32" s="204" t="s">
        <v>662</v>
      </c>
      <c r="G32" s="204" t="s">
        <v>384</v>
      </c>
      <c r="H32" s="202"/>
      <c r="I32"/>
      <c r="J32"/>
      <c r="K32" s="348"/>
    </row>
    <row r="33" spans="1:14" x14ac:dyDescent="0.2">
      <c r="B33" s="205">
        <v>80091145</v>
      </c>
      <c r="C33" s="207">
        <v>45188</v>
      </c>
      <c r="D33" s="205" t="s">
        <v>32</v>
      </c>
      <c r="E33" s="425">
        <v>295</v>
      </c>
      <c r="F33" s="204" t="s">
        <v>662</v>
      </c>
      <c r="G33" s="204" t="s">
        <v>384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80091145</v>
      </c>
      <c r="C34" s="207">
        <v>45188</v>
      </c>
      <c r="D34" s="205" t="s">
        <v>382</v>
      </c>
      <c r="E34" s="205">
        <v>30</v>
      </c>
      <c r="F34" s="204" t="s">
        <v>662</v>
      </c>
      <c r="G34" s="204" t="s">
        <v>384</v>
      </c>
      <c r="I34"/>
      <c r="J34"/>
    </row>
    <row r="35" spans="1:14" s="200" customFormat="1" x14ac:dyDescent="0.2">
      <c r="A35" s="199"/>
      <c r="B35" s="205">
        <v>80091145</v>
      </c>
      <c r="C35" s="207">
        <v>45188</v>
      </c>
      <c r="D35" s="204" t="s">
        <v>29</v>
      </c>
      <c r="E35" s="425">
        <v>240</v>
      </c>
      <c r="F35" s="204" t="s">
        <v>662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>
        <v>3154</v>
      </c>
      <c r="C36" s="207">
        <v>45189</v>
      </c>
      <c r="D36" s="204" t="s">
        <v>484</v>
      </c>
      <c r="E36" s="205">
        <v>150</v>
      </c>
      <c r="F36" s="204" t="s">
        <v>663</v>
      </c>
      <c r="G36" s="204" t="s">
        <v>384</v>
      </c>
      <c r="I36"/>
      <c r="J36"/>
      <c r="K36" s="348"/>
      <c r="N36" s="348"/>
    </row>
    <row r="37" spans="1:14" s="200" customFormat="1" x14ac:dyDescent="0.2">
      <c r="A37" s="199"/>
      <c r="B37" s="205"/>
      <c r="C37" s="207"/>
      <c r="D37" s="204"/>
      <c r="E37" s="205"/>
      <c r="F37" s="204"/>
      <c r="G37" s="204"/>
      <c r="I37"/>
      <c r="J37"/>
      <c r="N37" s="348"/>
    </row>
    <row r="38" spans="1:14" s="200" customFormat="1" x14ac:dyDescent="0.2">
      <c r="A38" s="199"/>
      <c r="B38" s="205"/>
      <c r="C38" s="207"/>
      <c r="D38" s="204"/>
      <c r="E38" s="401"/>
      <c r="F38" s="426"/>
      <c r="G38" s="204"/>
      <c r="I38"/>
      <c r="J38"/>
    </row>
    <row r="39" spans="1:14" s="200" customFormat="1" x14ac:dyDescent="0.2">
      <c r="A39" s="199"/>
      <c r="B39" s="205"/>
      <c r="C39" s="207"/>
      <c r="D39" s="204"/>
      <c r="E39" s="401"/>
      <c r="F39" s="204"/>
      <c r="G39" s="204"/>
      <c r="I39"/>
      <c r="J39"/>
    </row>
    <row r="40" spans="1:14" s="200" customFormat="1" x14ac:dyDescent="0.2">
      <c r="A40" s="199"/>
      <c r="B40" s="205"/>
      <c r="C40" s="207"/>
      <c r="D40" s="204"/>
      <c r="E40" s="205"/>
      <c r="F40" s="204"/>
      <c r="G40" s="204"/>
      <c r="I40"/>
      <c r="J40"/>
    </row>
    <row r="41" spans="1:14" s="200" customFormat="1" x14ac:dyDescent="0.2">
      <c r="A41" s="199"/>
      <c r="B41" s="205"/>
      <c r="C41" s="207"/>
      <c r="D41" s="205"/>
      <c r="E41" s="205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5"/>
      <c r="E42" s="205"/>
      <c r="F42" s="205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5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C45" s="203"/>
      <c r="D45" s="205"/>
      <c r="E45" s="205"/>
      <c r="F45" s="205"/>
      <c r="G45" s="204"/>
      <c r="I45"/>
      <c r="J45"/>
    </row>
    <row r="46" spans="1:14" s="200" customFormat="1" x14ac:dyDescent="0.2">
      <c r="A46" s="199"/>
      <c r="C46" s="203"/>
      <c r="G46" s="199"/>
      <c r="I46"/>
      <c r="J46"/>
    </row>
    <row r="47" spans="1:14" s="200" customFormat="1" x14ac:dyDescent="0.2">
      <c r="A47" s="199"/>
      <c r="C47" s="203"/>
      <c r="G47" s="199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B49" t="s">
        <v>33</v>
      </c>
      <c r="C49" s="200" t="s">
        <v>384</v>
      </c>
      <c r="G49" s="199"/>
      <c r="I49"/>
      <c r="J49"/>
    </row>
    <row r="50" spans="1:10" s="200" customFormat="1" x14ac:dyDescent="0.2">
      <c r="A50" s="199"/>
      <c r="B50" t="s">
        <v>32</v>
      </c>
      <c r="C50" s="200" t="s">
        <v>383</v>
      </c>
      <c r="F50" s="201"/>
      <c r="G50" s="199"/>
      <c r="I50" s="199"/>
    </row>
    <row r="51" spans="1:10" s="200" customFormat="1" x14ac:dyDescent="0.2">
      <c r="A51" s="199"/>
      <c r="B51" t="s">
        <v>38</v>
      </c>
      <c r="C51" s="200" t="s">
        <v>527</v>
      </c>
      <c r="F51" s="201"/>
      <c r="G51" s="199"/>
      <c r="I51" s="199"/>
    </row>
    <row r="52" spans="1:10" s="200" customFormat="1" x14ac:dyDescent="0.2">
      <c r="A52" s="199"/>
      <c r="B52" t="s">
        <v>37</v>
      </c>
      <c r="F52" s="201"/>
      <c r="G52" s="199"/>
      <c r="I52" s="199"/>
    </row>
    <row r="53" spans="1:10" s="200" customFormat="1" x14ac:dyDescent="0.2">
      <c r="A53" s="199"/>
      <c r="B53" t="s">
        <v>39</v>
      </c>
      <c r="F53" s="201"/>
      <c r="G53" s="199"/>
      <c r="I53" s="199"/>
    </row>
    <row r="54" spans="1:10" s="200" customFormat="1" x14ac:dyDescent="0.2">
      <c r="A54" s="199"/>
      <c r="B54" t="s">
        <v>416</v>
      </c>
      <c r="F54" s="201"/>
      <c r="G54" s="199"/>
      <c r="I54" s="199"/>
    </row>
    <row r="55" spans="1:10" s="200" customFormat="1" x14ac:dyDescent="0.2">
      <c r="A55" s="199"/>
      <c r="B55" t="s">
        <v>40</v>
      </c>
      <c r="F55" s="201"/>
      <c r="G55" s="199"/>
      <c r="I55" s="199"/>
    </row>
    <row r="56" spans="1:10" s="200" customFormat="1" x14ac:dyDescent="0.2">
      <c r="A56" s="199"/>
      <c r="B56" t="s">
        <v>29</v>
      </c>
      <c r="F56" s="201"/>
      <c r="G56" s="199"/>
      <c r="I56" s="199"/>
    </row>
    <row r="57" spans="1:10" s="200" customFormat="1" x14ac:dyDescent="0.2">
      <c r="A57" s="199"/>
      <c r="B57" t="s">
        <v>42</v>
      </c>
      <c r="F57" s="201"/>
      <c r="G57" s="199"/>
      <c r="I57" s="199"/>
    </row>
    <row r="58" spans="1:10" s="200" customFormat="1" x14ac:dyDescent="0.2">
      <c r="A58" s="199"/>
      <c r="B58" t="s">
        <v>420</v>
      </c>
      <c r="F58" s="201"/>
      <c r="G58" s="199"/>
      <c r="I58" s="199"/>
    </row>
    <row r="59" spans="1:10" s="200" customFormat="1" x14ac:dyDescent="0.2">
      <c r="A59" s="199"/>
      <c r="B59" t="s">
        <v>31</v>
      </c>
      <c r="F59" s="201"/>
      <c r="G59" s="199"/>
      <c r="I59" s="199"/>
    </row>
    <row r="60" spans="1:10" s="200" customFormat="1" x14ac:dyDescent="0.2">
      <c r="A60" s="199"/>
      <c r="B60" t="s">
        <v>35</v>
      </c>
      <c r="F60" s="201"/>
      <c r="G60" s="199"/>
      <c r="I60" s="199"/>
    </row>
    <row r="61" spans="1:10" s="200" customFormat="1" x14ac:dyDescent="0.2">
      <c r="A61" s="199"/>
      <c r="B61" t="s">
        <v>34</v>
      </c>
      <c r="F61" s="201"/>
      <c r="G61" s="199"/>
      <c r="I61" s="199"/>
    </row>
    <row r="62" spans="1:10" s="200" customFormat="1" x14ac:dyDescent="0.2">
      <c r="A62" s="199"/>
      <c r="B62" t="s">
        <v>43</v>
      </c>
      <c r="F62" s="201"/>
      <c r="G62" s="199"/>
      <c r="I62" s="199"/>
    </row>
    <row r="63" spans="1:10" s="200" customFormat="1" x14ac:dyDescent="0.2">
      <c r="A63" s="199"/>
      <c r="B63" t="s">
        <v>30</v>
      </c>
      <c r="F63" s="201"/>
      <c r="G63" s="199"/>
      <c r="I63" s="199"/>
    </row>
    <row r="64" spans="1:10" s="200" customFormat="1" x14ac:dyDescent="0.2">
      <c r="A64" s="199"/>
      <c r="B64" t="s">
        <v>499</v>
      </c>
      <c r="F64" s="201"/>
      <c r="G64" s="199"/>
      <c r="I64" s="199"/>
    </row>
    <row r="65" spans="1:9" s="200" customFormat="1" x14ac:dyDescent="0.2">
      <c r="A65" s="199"/>
      <c r="B65" t="s">
        <v>424</v>
      </c>
      <c r="F65" s="201"/>
      <c r="G65" s="199"/>
      <c r="I65" s="199"/>
    </row>
    <row r="66" spans="1:9" s="200" customFormat="1" x14ac:dyDescent="0.2">
      <c r="A66" s="199"/>
      <c r="B66" t="s">
        <v>425</v>
      </c>
      <c r="F66" s="201"/>
      <c r="G66" s="199"/>
      <c r="I66" s="199"/>
    </row>
    <row r="67" spans="1:9" s="200" customFormat="1" x14ac:dyDescent="0.2">
      <c r="A67" s="199"/>
      <c r="B67" t="s">
        <v>426</v>
      </c>
      <c r="F67" s="201"/>
      <c r="G67" s="199"/>
      <c r="I67" s="199"/>
    </row>
    <row r="68" spans="1:9" s="200" customFormat="1" x14ac:dyDescent="0.2">
      <c r="A68" s="199"/>
      <c r="B68" t="s">
        <v>427</v>
      </c>
      <c r="F68" s="201"/>
      <c r="G68" s="199"/>
      <c r="I68" s="199"/>
    </row>
    <row r="69" spans="1:9" s="200" customFormat="1" x14ac:dyDescent="0.2">
      <c r="A69" s="199"/>
      <c r="B69" t="s">
        <v>500</v>
      </c>
      <c r="F69" s="201"/>
      <c r="G69" s="199"/>
      <c r="I69" s="199"/>
    </row>
    <row r="70" spans="1:9" s="200" customFormat="1" x14ac:dyDescent="0.2">
      <c r="A70" s="199"/>
      <c r="B70" t="s">
        <v>501</v>
      </c>
      <c r="F70" s="201"/>
      <c r="G70" s="199"/>
      <c r="I70" s="199"/>
    </row>
    <row r="71" spans="1:9" s="200" customFormat="1" x14ac:dyDescent="0.2">
      <c r="A71" s="199"/>
      <c r="B71" t="s">
        <v>430</v>
      </c>
      <c r="F71" s="201"/>
      <c r="G71" s="199"/>
      <c r="I71" s="199"/>
    </row>
    <row r="72" spans="1:9" s="200" customFormat="1" x14ac:dyDescent="0.2">
      <c r="A72" s="199"/>
      <c r="B72" t="s">
        <v>502</v>
      </c>
      <c r="F72" s="201"/>
      <c r="G72" s="199"/>
      <c r="I72" s="199"/>
    </row>
    <row r="73" spans="1:9" s="200" customFormat="1" x14ac:dyDescent="0.2">
      <c r="A73" s="199"/>
      <c r="B73" t="s">
        <v>503</v>
      </c>
      <c r="F73" s="201"/>
      <c r="G73" s="199"/>
      <c r="I73" s="199"/>
    </row>
    <row r="74" spans="1:9" s="200" customFormat="1" x14ac:dyDescent="0.2">
      <c r="A74" s="199"/>
      <c r="B74" t="s">
        <v>504</v>
      </c>
      <c r="F74" s="201"/>
      <c r="G74" s="199"/>
      <c r="I74" s="199"/>
    </row>
    <row r="75" spans="1:9" s="200" customFormat="1" x14ac:dyDescent="0.2">
      <c r="A75" s="199"/>
      <c r="B75" t="s">
        <v>434</v>
      </c>
      <c r="F75" s="201"/>
      <c r="G75" s="199"/>
      <c r="I75" s="199"/>
    </row>
    <row r="76" spans="1:9" s="200" customFormat="1" x14ac:dyDescent="0.2">
      <c r="A76" s="199"/>
      <c r="B76" t="s">
        <v>505</v>
      </c>
      <c r="F76" s="201"/>
      <c r="G76" s="199"/>
      <c r="I76" s="199"/>
    </row>
    <row r="77" spans="1:9" s="200" customFormat="1" x14ac:dyDescent="0.2">
      <c r="A77" s="199"/>
      <c r="B77" t="s">
        <v>506</v>
      </c>
      <c r="F77" s="201"/>
      <c r="G77" s="199"/>
      <c r="I77" s="199"/>
    </row>
    <row r="78" spans="1:9" s="200" customFormat="1" x14ac:dyDescent="0.2">
      <c r="A78" s="199"/>
      <c r="B78" t="s">
        <v>507</v>
      </c>
      <c r="F78" s="201"/>
      <c r="G78" s="199"/>
      <c r="I78" s="199"/>
    </row>
    <row r="79" spans="1:9" s="200" customFormat="1" x14ac:dyDescent="0.2">
      <c r="A79" s="199"/>
      <c r="B79" t="s">
        <v>508</v>
      </c>
      <c r="F79" s="201"/>
      <c r="G79" s="199"/>
      <c r="I79" s="199"/>
    </row>
    <row r="80" spans="1:9" s="200" customFormat="1" x14ac:dyDescent="0.2">
      <c r="A80" s="199"/>
      <c r="B80" t="s">
        <v>439</v>
      </c>
      <c r="F80" s="201"/>
      <c r="G80" s="199"/>
      <c r="I80" s="199"/>
    </row>
    <row r="81" spans="1:9" s="200" customFormat="1" x14ac:dyDescent="0.2">
      <c r="A81" s="199"/>
      <c r="B81" t="s">
        <v>246</v>
      </c>
      <c r="F81" s="201"/>
      <c r="G81" s="199"/>
      <c r="I81" s="199"/>
    </row>
    <row r="82" spans="1:9" x14ac:dyDescent="0.2">
      <c r="B82" t="s">
        <v>28</v>
      </c>
    </row>
    <row r="83" spans="1:9" x14ac:dyDescent="0.2">
      <c r="B83" t="s">
        <v>71</v>
      </c>
    </row>
    <row r="84" spans="1:9" x14ac:dyDescent="0.2">
      <c r="B84" t="s">
        <v>509</v>
      </c>
    </row>
    <row r="85" spans="1:9" x14ac:dyDescent="0.2">
      <c r="B85" t="s">
        <v>210</v>
      </c>
    </row>
    <row r="86" spans="1:9" x14ac:dyDescent="0.2">
      <c r="B86" t="s">
        <v>510</v>
      </c>
    </row>
    <row r="87" spans="1:9" x14ac:dyDescent="0.2">
      <c r="B87" t="s">
        <v>511</v>
      </c>
    </row>
    <row r="88" spans="1:9" x14ac:dyDescent="0.2">
      <c r="B88" t="s">
        <v>382</v>
      </c>
    </row>
    <row r="89" spans="1:9" x14ac:dyDescent="0.2">
      <c r="B89" t="s">
        <v>448</v>
      </c>
    </row>
    <row r="90" spans="1:9" x14ac:dyDescent="0.2">
      <c r="B90" t="s">
        <v>449</v>
      </c>
    </row>
    <row r="91" spans="1:9" x14ac:dyDescent="0.2">
      <c r="B91" t="s">
        <v>149</v>
      </c>
    </row>
    <row r="92" spans="1:9" x14ac:dyDescent="0.2">
      <c r="B92" t="s">
        <v>214</v>
      </c>
    </row>
    <row r="93" spans="1:9" x14ac:dyDescent="0.2">
      <c r="B93" t="s">
        <v>166</v>
      </c>
    </row>
    <row r="94" spans="1:9" x14ac:dyDescent="0.2">
      <c r="B94" t="s">
        <v>483</v>
      </c>
    </row>
    <row r="95" spans="1:9" x14ac:dyDescent="0.2">
      <c r="B95" t="s">
        <v>451</v>
      </c>
    </row>
    <row r="96" spans="1:9" x14ac:dyDescent="0.2">
      <c r="B96" s="71" t="s">
        <v>484</v>
      </c>
    </row>
    <row r="97" spans="2:6" x14ac:dyDescent="0.2">
      <c r="B97" s="200" t="s">
        <v>389</v>
      </c>
    </row>
    <row r="105" spans="2:6" x14ac:dyDescent="0.2">
      <c r="F105" s="63"/>
    </row>
    <row r="106" spans="2:6" x14ac:dyDescent="0.2">
      <c r="F106" s="63"/>
    </row>
    <row r="107" spans="2:6" x14ac:dyDescent="0.2"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E110" s="348"/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F113" s="63"/>
    </row>
    <row r="114" spans="5:8" x14ac:dyDescent="0.2">
      <c r="E114" s="348"/>
      <c r="F114" s="63"/>
      <c r="H114" s="353"/>
    </row>
    <row r="115" spans="5:8" x14ac:dyDescent="0.2">
      <c r="F115" s="63"/>
    </row>
    <row r="116" spans="5:8" x14ac:dyDescent="0.2">
      <c r="F116" s="63"/>
    </row>
    <row r="117" spans="5:8" x14ac:dyDescent="0.2">
      <c r="E117" s="348"/>
      <c r="F117" s="63"/>
      <c r="H117" s="353"/>
    </row>
    <row r="118" spans="5:8" x14ac:dyDescent="0.2">
      <c r="F118" s="63"/>
    </row>
    <row r="119" spans="5:8" x14ac:dyDescent="0.2">
      <c r="F119" s="63"/>
    </row>
    <row r="120" spans="5:8" x14ac:dyDescent="0.2">
      <c r="F120" s="63"/>
    </row>
  </sheetData>
  <autoFilter ref="B3:G41" xr:uid="{23586DE7-8E7F-4243-948B-D96CC3BE2A1A}"/>
  <dataValidations count="6">
    <dataValidation type="list" allowBlank="1" showInputMessage="1" showErrorMessage="1" sqref="D4:D42" xr:uid="{03CF03E3-5F28-41AC-BEB5-A6312126CD7E}">
      <formula1>$B$49:$B$97</formula1>
    </dataValidation>
    <dataValidation type="list" allowBlank="1" showInputMessage="1" showErrorMessage="1" sqref="G42:G45 G34" xr:uid="{375EA1D4-1403-4033-9E9C-940E30745620}">
      <formula1>$C$49:$C$52</formula1>
    </dataValidation>
    <dataValidation type="list" allowBlank="1" showInputMessage="1" showErrorMessage="1" sqref="D50" xr:uid="{B8EB843C-94D4-44DB-A058-D09F6A266251}">
      <formula1>$B$49:$B$69</formula1>
    </dataValidation>
    <dataValidation type="list" allowBlank="1" showInputMessage="1" showErrorMessage="1" sqref="D46:D49" xr:uid="{43AA07C7-4343-4BBA-8F73-CFB88A3A91B3}">
      <formula1>$B$49:$B$76</formula1>
    </dataValidation>
    <dataValidation type="list" allowBlank="1" showInputMessage="1" showErrorMessage="1" sqref="D43:D45" xr:uid="{1FF4B073-27BA-4727-B977-87413DC67B6A}">
      <formula1>$B$47:$B$74</formula1>
    </dataValidation>
    <dataValidation type="list" allowBlank="1" showInputMessage="1" showErrorMessage="1" sqref="G35:G41 G4:G33" xr:uid="{03DFAD6A-F2A3-4887-9750-31CDF1DDE69D}">
      <formula1>$C$49:$C$51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54AFE-0F37-4908-8371-93858A16C903}">
  <sheetPr filterMode="1">
    <tabColor rgb="FFFFC000"/>
    <pageSetUpPr fitToPage="1"/>
  </sheetPr>
  <dimension ref="A1:R156"/>
  <sheetViews>
    <sheetView showGridLines="0" topLeftCell="D1" zoomScale="85" zoomScaleNormal="85" workbookViewId="0">
      <selection activeCell="B4" sqref="B4:J4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630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37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37">
        <v>10230503</v>
      </c>
    </row>
    <row r="5" spans="1:16" ht="15.75" customHeight="1" x14ac:dyDescent="0.35">
      <c r="B5" s="520" t="s">
        <v>650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637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hidden="1" customHeight="1" x14ac:dyDescent="0.2">
      <c r="A8" s="438" t="s">
        <v>33</v>
      </c>
      <c r="B8" s="413">
        <v>1</v>
      </c>
      <c r="C8" s="427" t="s">
        <v>51</v>
      </c>
      <c r="D8" s="256">
        <f>VLOOKUP(A8,$A$105:$B$169,2,FALSE)</f>
        <v>3.02</v>
      </c>
      <c r="E8" s="205">
        <f>IFERROR(VLOOKUP($A8,'Control-CHO Septiembr 2023 '!$I$8:$L$24,4,FALSE),0)</f>
        <v>0</v>
      </c>
      <c r="F8" s="205">
        <f>IFERROR(VLOOKUP($A8,'Control-CHO Septiembr 2023 '!$I$8:$L$24,3,FALSE),0)</f>
        <v>0</v>
      </c>
      <c r="G8" s="205">
        <f>IFERROR(VLOOKUP($A8,'Control-CHO Septiembr 2023 '!$I$8:$L$24,2,FALSE),0)</f>
        <v>0</v>
      </c>
      <c r="H8" s="205">
        <f>E8+F8</f>
        <v>0</v>
      </c>
      <c r="I8" s="205" t="s">
        <v>12</v>
      </c>
      <c r="J8" s="346">
        <f>ROUND(D8*H8,2)</f>
        <v>0</v>
      </c>
      <c r="K8" s="346" t="e">
        <f>ROUND(E8*I8,2)</f>
        <v>#VALUE!</v>
      </c>
      <c r="L8" s="346">
        <f>ROUND(F8*J8,2)</f>
        <v>0</v>
      </c>
      <c r="M8" s="346" t="e">
        <f>ROUND(G8*K8,2)</f>
        <v>#VALUE!</v>
      </c>
      <c r="N8" s="346">
        <f t="shared" ref="N8" si="0">ROUND(H8*L8,2)</f>
        <v>0</v>
      </c>
      <c r="O8" s="439" t="s">
        <v>228</v>
      </c>
      <c r="P8" s="237">
        <f>H8</f>
        <v>0</v>
      </c>
    </row>
    <row r="9" spans="1:16" s="200" customFormat="1" ht="24.95" customHeight="1" x14ac:dyDescent="0.2">
      <c r="A9" s="438" t="s">
        <v>32</v>
      </c>
      <c r="B9" s="413">
        <v>2</v>
      </c>
      <c r="C9" s="427" t="s">
        <v>50</v>
      </c>
      <c r="D9" s="256">
        <f t="shared" ref="D9:D59" si="1">VLOOKUP(A9,$A$105:$B$169,2,FALSE)</f>
        <v>4.04</v>
      </c>
      <c r="E9" s="205">
        <f>IFERROR(VLOOKUP($A9,'Control-CHO Septiembr 2023 '!$I$8:$L$24,4,FALSE),0)</f>
        <v>505</v>
      </c>
      <c r="F9" s="205">
        <f>IFERROR(VLOOKUP($A9,'Control-CHO Septiembr 2023 '!$I$8:$L$24,3,FALSE),0)</f>
        <v>0</v>
      </c>
      <c r="G9" s="205">
        <f>IFERROR(VLOOKUP($A9,'Control-CHO Septiembr 2023 '!$I$8:$L$24,2,FALSE),0)</f>
        <v>0</v>
      </c>
      <c r="H9" s="205">
        <f t="shared" ref="H9:H59" si="2">E9+F9+G9</f>
        <v>505</v>
      </c>
      <c r="I9" s="205" t="s">
        <v>12</v>
      </c>
      <c r="J9" s="346">
        <f t="shared" ref="J9:J59" si="3">D9*H9</f>
        <v>2040.2</v>
      </c>
      <c r="K9" s="333"/>
      <c r="O9" s="439" t="s">
        <v>486</v>
      </c>
      <c r="P9" s="237">
        <f t="shared" ref="P9:P55" si="4">H9</f>
        <v>505</v>
      </c>
    </row>
    <row r="10" spans="1:16" s="200" customFormat="1" ht="24.95" hidden="1" customHeight="1" x14ac:dyDescent="0.2">
      <c r="A10" s="438" t="s">
        <v>38</v>
      </c>
      <c r="B10" s="413">
        <v>3</v>
      </c>
      <c r="C10" s="427" t="s">
        <v>454</v>
      </c>
      <c r="D10" s="256">
        <f t="shared" si="1"/>
        <v>3.06</v>
      </c>
      <c r="E10" s="205">
        <f>IFERROR(VLOOKUP($A10,'Control-CHO Septiembr 2023 '!$I$8:$L$24,4,FALSE),0)</f>
        <v>0</v>
      </c>
      <c r="F10" s="205">
        <f>IFERROR(VLOOKUP($A10,'Control-CHO Septiembr 2023 '!$I$8:$L$24,3,FALSE),0)</f>
        <v>0</v>
      </c>
      <c r="G10" s="205">
        <f>IFERROR(VLOOKUP($A10,'Control-CHO Septiembr 2023 '!$I$8:$L$24,2,FALSE),0)</f>
        <v>0</v>
      </c>
      <c r="H10" s="205">
        <f t="shared" si="2"/>
        <v>0</v>
      </c>
      <c r="I10" s="205" t="s">
        <v>12</v>
      </c>
      <c r="J10" s="346">
        <f t="shared" si="3"/>
        <v>0</v>
      </c>
      <c r="K10" s="377"/>
      <c r="N10" s="199"/>
      <c r="O10" s="439" t="s">
        <v>485</v>
      </c>
      <c r="P10" s="237">
        <f>H10</f>
        <v>0</v>
      </c>
    </row>
    <row r="11" spans="1:16" s="200" customFormat="1" ht="24.95" hidden="1" customHeight="1" x14ac:dyDescent="0.2">
      <c r="A11" s="438" t="s">
        <v>37</v>
      </c>
      <c r="B11" s="413">
        <v>4</v>
      </c>
      <c r="C11" s="427" t="s">
        <v>55</v>
      </c>
      <c r="D11" s="256">
        <f t="shared" si="1"/>
        <v>2.73</v>
      </c>
      <c r="E11" s="205">
        <f>IFERROR(VLOOKUP($A11,'Control-CHO Septiembr 2023 '!$I$8:$L$24,4,FALSE),0)</f>
        <v>0</v>
      </c>
      <c r="F11" s="205">
        <f>IFERROR(VLOOKUP($A11,'Control-CHO Septiembr 2023 '!$I$8:$L$24,3,FALSE),0)</f>
        <v>0</v>
      </c>
      <c r="G11" s="205">
        <f>IFERROR(VLOOKUP($A11,'Control-CHO Septiembr 2023 '!$I$8:$L$24,2,FALSE),0)</f>
        <v>0</v>
      </c>
      <c r="H11" s="205">
        <f t="shared" si="2"/>
        <v>0</v>
      </c>
      <c r="I11" s="205" t="s">
        <v>12</v>
      </c>
      <c r="J11" s="346">
        <f t="shared" si="3"/>
        <v>0</v>
      </c>
      <c r="K11" s="377"/>
      <c r="N11" s="199"/>
      <c r="O11" s="439" t="s">
        <v>230</v>
      </c>
      <c r="P11" s="237">
        <f t="shared" si="4"/>
        <v>0</v>
      </c>
    </row>
    <row r="12" spans="1:16" s="200" customFormat="1" ht="24.95" hidden="1" customHeight="1" x14ac:dyDescent="0.2">
      <c r="A12" s="438" t="s">
        <v>39</v>
      </c>
      <c r="B12" s="413">
        <v>5</v>
      </c>
      <c r="C12" s="427" t="s">
        <v>455</v>
      </c>
      <c r="D12" s="256">
        <f t="shared" si="1"/>
        <v>3.59</v>
      </c>
      <c r="E12" s="205">
        <f>IFERROR(VLOOKUP($A12,'Control-CHO Septiembr 2023 '!$I$8:$L$24,4,FALSE),0)</f>
        <v>0</v>
      </c>
      <c r="F12" s="205">
        <f>IFERROR(VLOOKUP($A12,'Control-CHO Septiembr 2023 '!$I$8:$L$24,3,FALSE),0)</f>
        <v>0</v>
      </c>
      <c r="G12" s="205">
        <f>IFERROR(VLOOKUP($A12,'Control-CHO Septiembr 2023 '!$I$8:$L$24,2,FALSE),0)</f>
        <v>0</v>
      </c>
      <c r="H12" s="205">
        <f t="shared" si="2"/>
        <v>0</v>
      </c>
      <c r="I12" s="205" t="s">
        <v>12</v>
      </c>
      <c r="J12" s="346">
        <f t="shared" si="3"/>
        <v>0</v>
      </c>
      <c r="K12" s="377"/>
      <c r="N12" s="199"/>
      <c r="O12" s="439" t="s">
        <v>487</v>
      </c>
      <c r="P12" s="237">
        <f t="shared" si="4"/>
        <v>0</v>
      </c>
    </row>
    <row r="13" spans="1:16" s="200" customFormat="1" ht="24.95" hidden="1" customHeight="1" x14ac:dyDescent="0.2">
      <c r="A13" s="438" t="s">
        <v>41</v>
      </c>
      <c r="B13" s="413">
        <v>6</v>
      </c>
      <c r="C13" s="427" t="s">
        <v>59</v>
      </c>
      <c r="D13" s="256">
        <f t="shared" si="1"/>
        <v>2.73</v>
      </c>
      <c r="E13" s="205">
        <f>IFERROR(VLOOKUP($A13,'Control-CHO Septiembr 2023 '!$I$8:$L$24,4,FALSE),0)</f>
        <v>0</v>
      </c>
      <c r="F13" s="205">
        <f>IFERROR(VLOOKUP($A13,'Control-CHO Septiembr 2023 '!$I$8:$L$24,3,FALSE),0)</f>
        <v>0</v>
      </c>
      <c r="G13" s="205">
        <f>IFERROR(VLOOKUP($A13,'Control-CHO Septiembr 2023 '!$I$8:$L$24,2,FALSE),0)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439" t="s">
        <v>239</v>
      </c>
      <c r="P13" s="237">
        <f t="shared" si="4"/>
        <v>0</v>
      </c>
    </row>
    <row r="14" spans="1:16" s="200" customFormat="1" ht="24.95" hidden="1" customHeight="1" x14ac:dyDescent="0.2">
      <c r="A14" s="438" t="s">
        <v>40</v>
      </c>
      <c r="B14" s="413">
        <v>7</v>
      </c>
      <c r="C14" s="427" t="s">
        <v>58</v>
      </c>
      <c r="D14" s="256">
        <f t="shared" si="1"/>
        <v>4.3899999999999997</v>
      </c>
      <c r="E14" s="205">
        <f>IFERROR(VLOOKUP($A14,'Control-CHO Septiembr 2023 '!$I$8:$L$24,4,FALSE),0)</f>
        <v>0</v>
      </c>
      <c r="F14" s="205">
        <f>IFERROR(VLOOKUP($A14,'Control-CHO Septiembr 2023 '!$I$8:$L$24,3,FALSE),0)</f>
        <v>0</v>
      </c>
      <c r="G14" s="205">
        <f>IFERROR(VLOOKUP($A14,'Control-CHO Septiembr 2023 '!$I$8:$L$24,2,FALSE),0)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 s="439"/>
      <c r="P14" s="237">
        <f t="shared" si="4"/>
        <v>0</v>
      </c>
    </row>
    <row r="15" spans="1:16" s="200" customFormat="1" ht="24.95" hidden="1" customHeight="1" x14ac:dyDescent="0.2">
      <c r="A15" s="438" t="s">
        <v>29</v>
      </c>
      <c r="B15" s="413">
        <v>8</v>
      </c>
      <c r="C15" s="427" t="s">
        <v>46</v>
      </c>
      <c r="D15" s="256">
        <f t="shared" si="1"/>
        <v>3.51</v>
      </c>
      <c r="E15" s="205">
        <f>IFERROR(VLOOKUP($A15,'Control-CHO Septiembr 2023 '!$I$8:$L$24,4,FALSE),0)</f>
        <v>0</v>
      </c>
      <c r="F15" s="205">
        <f>IFERROR(VLOOKUP($A15,'Control-CHO Septiembr 2023 '!$I$8:$L$24,3,FALSE),0)</f>
        <v>0</v>
      </c>
      <c r="G15" s="205">
        <f>IFERROR(VLOOKUP($A15,'Control-CHO Septiembr 2023 '!$I$8:$L$24,2,FALSE),0)</f>
        <v>0</v>
      </c>
      <c r="H15" s="205">
        <f t="shared" si="2"/>
        <v>0</v>
      </c>
      <c r="I15" s="347" t="s">
        <v>12</v>
      </c>
      <c r="J15" s="346">
        <f t="shared" si="3"/>
        <v>0</v>
      </c>
      <c r="K15" s="377"/>
      <c r="N15" s="199"/>
      <c r="O15" s="439" t="s">
        <v>224</v>
      </c>
      <c r="P15" s="237">
        <f t="shared" si="4"/>
        <v>0</v>
      </c>
    </row>
    <row r="16" spans="1:16" s="200" customFormat="1" ht="24.95" hidden="1" customHeight="1" x14ac:dyDescent="0.2">
      <c r="A16" s="438" t="s">
        <v>42</v>
      </c>
      <c r="B16" s="413">
        <v>9</v>
      </c>
      <c r="C16" s="427" t="s">
        <v>60</v>
      </c>
      <c r="D16" s="256">
        <f t="shared" si="1"/>
        <v>5.58</v>
      </c>
      <c r="E16" s="205">
        <f>IFERROR(VLOOKUP($A16,'Control-CHO Septiembr 2023 '!$I$8:$L$24,4,FALSE),0)</f>
        <v>0</v>
      </c>
      <c r="F16" s="205">
        <f>IFERROR(VLOOKUP($A16,'Control-CHO Septiembr 2023 '!$I$8:$L$24,3,FALSE),0)</f>
        <v>0</v>
      </c>
      <c r="G16" s="205">
        <f>IFERROR(VLOOKUP($A16,'Control-CHO Septiembr 2023 '!$I$8:$L$24,2,FALSE),0)</f>
        <v>0</v>
      </c>
      <c r="H16" s="205">
        <f t="shared" si="2"/>
        <v>0</v>
      </c>
      <c r="I16" s="347" t="s">
        <v>12</v>
      </c>
      <c r="J16" s="346">
        <f t="shared" si="3"/>
        <v>0</v>
      </c>
      <c r="K16" s="377"/>
      <c r="O16" s="439" t="s">
        <v>488</v>
      </c>
      <c r="P16" s="237">
        <f t="shared" si="4"/>
        <v>0</v>
      </c>
    </row>
    <row r="17" spans="1:16" s="200" customFormat="1" ht="24.95" hidden="1" customHeight="1" x14ac:dyDescent="0.2">
      <c r="A17" s="438" t="s">
        <v>44</v>
      </c>
      <c r="B17" s="413">
        <v>10</v>
      </c>
      <c r="C17" s="427" t="s">
        <v>62</v>
      </c>
      <c r="D17" s="256">
        <f t="shared" si="1"/>
        <v>1.5</v>
      </c>
      <c r="E17" s="205">
        <f>IFERROR(VLOOKUP($A17,'Control-CHO Septiembr 2023 '!$I$8:$L$24,4,FALSE),0)</f>
        <v>0</v>
      </c>
      <c r="F17" s="205">
        <f>IFERROR(VLOOKUP($A17,'Control-CHO Septiembr 2023 '!$I$8:$L$24,3,FALSE),0)</f>
        <v>0</v>
      </c>
      <c r="G17" s="205">
        <f>IFERROR(VLOOKUP($A17,'Control-CHO Septiembr 2023 '!$I$8:$L$24,2,FALSE),0)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 s="439"/>
      <c r="P17" s="237">
        <f t="shared" si="4"/>
        <v>0</v>
      </c>
    </row>
    <row r="18" spans="1:16" s="200" customFormat="1" ht="24.95" hidden="1" customHeight="1" x14ac:dyDescent="0.2">
      <c r="A18" s="438" t="s">
        <v>31</v>
      </c>
      <c r="B18" s="413">
        <v>11</v>
      </c>
      <c r="C18" s="427" t="s">
        <v>48</v>
      </c>
      <c r="D18" s="256">
        <f t="shared" si="1"/>
        <v>2.34</v>
      </c>
      <c r="E18" s="205">
        <f>IFERROR(VLOOKUP($A18,'Control-CHO Septiembr 2023 '!$I$8:$L$24,4,FALSE),0)</f>
        <v>0</v>
      </c>
      <c r="F18" s="205">
        <f>IFERROR(VLOOKUP($A18,'Control-CHO Septiembr 2023 '!$I$8:$L$24,3,FALSE),0)</f>
        <v>0</v>
      </c>
      <c r="G18" s="205">
        <f>IFERROR(VLOOKUP($A18,'Control-CHO Septiembr 2023 '!$I$8:$L$24,2,FALSE),0)</f>
        <v>0</v>
      </c>
      <c r="H18" s="205">
        <f t="shared" si="2"/>
        <v>0</v>
      </c>
      <c r="I18" s="347" t="s">
        <v>12</v>
      </c>
      <c r="J18" s="346">
        <f t="shared" si="3"/>
        <v>0</v>
      </c>
      <c r="K18" s="333"/>
      <c r="N18" s="199"/>
      <c r="O18" s="439" t="s">
        <v>226</v>
      </c>
      <c r="P18" s="237">
        <f>H18</f>
        <v>0</v>
      </c>
    </row>
    <row r="19" spans="1:16" s="200" customFormat="1" ht="24.95" hidden="1" customHeight="1" x14ac:dyDescent="0.2">
      <c r="A19" s="438" t="s">
        <v>35</v>
      </c>
      <c r="B19" s="413">
        <v>12</v>
      </c>
      <c r="C19" s="427" t="s">
        <v>456</v>
      </c>
      <c r="D19" s="256">
        <f t="shared" si="1"/>
        <v>7.59</v>
      </c>
      <c r="E19" s="205">
        <f>IFERROR(VLOOKUP($A19,'Control-CHO Septiembr 2023 '!$I$8:$L$24,4,FALSE),0)</f>
        <v>0</v>
      </c>
      <c r="F19" s="205">
        <f>IFERROR(VLOOKUP($A19,'Control-CHO Septiembr 2023 '!$I$8:$L$24,3,FALSE),0)</f>
        <v>0</v>
      </c>
      <c r="G19" s="205">
        <f>IFERROR(VLOOKUP($A19,'Control-CHO Septiembr 2023 '!$I$8:$L$24,2,FALSE),0)</f>
        <v>0</v>
      </c>
      <c r="H19" s="205">
        <f t="shared" si="2"/>
        <v>0</v>
      </c>
      <c r="I19" s="347" t="s">
        <v>12</v>
      </c>
      <c r="J19" s="346">
        <f t="shared" si="3"/>
        <v>0</v>
      </c>
      <c r="K19" s="333"/>
      <c r="N19" s="199"/>
      <c r="O19" s="439" t="s">
        <v>229</v>
      </c>
      <c r="P19" s="237">
        <f t="shared" si="4"/>
        <v>0</v>
      </c>
    </row>
    <row r="20" spans="1:16" s="200" customFormat="1" ht="24.95" hidden="1" customHeight="1" x14ac:dyDescent="0.2">
      <c r="A20" s="438" t="s">
        <v>34</v>
      </c>
      <c r="B20" s="413">
        <v>13</v>
      </c>
      <c r="C20" s="427" t="s">
        <v>457</v>
      </c>
      <c r="D20" s="256">
        <f t="shared" si="1"/>
        <v>6.92</v>
      </c>
      <c r="E20" s="205">
        <f>IFERROR(VLOOKUP($A20,'Control-CHO Septiembr 2023 '!$I$8:$L$24,4,FALSE),0)</f>
        <v>0</v>
      </c>
      <c r="F20" s="205">
        <f>IFERROR(VLOOKUP($A20,'Control-CHO Septiembr 2023 '!$I$8:$L$24,3,FALSE),0)</f>
        <v>0</v>
      </c>
      <c r="G20" s="205">
        <f>IFERROR(VLOOKUP($A20,'Control-CHO Septiembr 2023 '!$I$8:$L$24,2,FALSE),0)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 s="439"/>
      <c r="P20" s="237">
        <f t="shared" si="4"/>
        <v>0</v>
      </c>
    </row>
    <row r="21" spans="1:16" s="200" customFormat="1" ht="24.95" hidden="1" customHeight="1" x14ac:dyDescent="0.2">
      <c r="A21" s="438" t="s">
        <v>43</v>
      </c>
      <c r="B21" s="413">
        <v>14</v>
      </c>
      <c r="C21" s="427" t="s">
        <v>61</v>
      </c>
      <c r="D21" s="256">
        <f t="shared" si="1"/>
        <v>4.95</v>
      </c>
      <c r="E21" s="205">
        <f>IFERROR(VLOOKUP($A21,'Control-CHO Septiembr 2023 '!$I$8:$L$24,4,FALSE),0)</f>
        <v>0</v>
      </c>
      <c r="F21" s="205">
        <f>IFERROR(VLOOKUP($A21,'Control-CHO Septiembr 2023 '!$I$8:$L$24,3,FALSE),0)</f>
        <v>0</v>
      </c>
      <c r="G21" s="205">
        <f>IFERROR(VLOOKUP($A21,'Control-CHO Septiembr 2023 '!$I$8:$L$24,2,FALSE),0)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 s="439"/>
      <c r="P21" s="237">
        <f t="shared" si="4"/>
        <v>0</v>
      </c>
    </row>
    <row r="22" spans="1:16" s="200" customFormat="1" ht="24.95" hidden="1" customHeight="1" x14ac:dyDescent="0.2">
      <c r="A22" s="438" t="s">
        <v>30</v>
      </c>
      <c r="B22" s="413">
        <v>15</v>
      </c>
      <c r="C22" s="427" t="s">
        <v>47</v>
      </c>
      <c r="D22" s="256">
        <f t="shared" si="1"/>
        <v>2.54</v>
      </c>
      <c r="E22" s="205">
        <f>IFERROR(VLOOKUP($A22,'Control-CHO Septiembr 2023 '!$I$8:$L$24,4,FALSE),0)</f>
        <v>0</v>
      </c>
      <c r="F22" s="205">
        <f>IFERROR(VLOOKUP($A22,'Control-CHO Septiembr 2023 '!$I$8:$L$24,3,FALSE),0)</f>
        <v>0</v>
      </c>
      <c r="G22" s="205">
        <f>IFERROR(VLOOKUP($A22,'Control-CHO Septiembr 2023 '!$I$8:$L$24,2,FALSE),0)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 s="439"/>
      <c r="P22" s="237">
        <f t="shared" si="4"/>
        <v>0</v>
      </c>
    </row>
    <row r="23" spans="1:16" s="200" customFormat="1" ht="24.95" hidden="1" customHeight="1" x14ac:dyDescent="0.2">
      <c r="A23" s="438" t="s">
        <v>499</v>
      </c>
      <c r="B23" s="413">
        <v>16</v>
      </c>
      <c r="C23" s="427" t="s">
        <v>458</v>
      </c>
      <c r="D23" s="256">
        <f t="shared" si="1"/>
        <v>2.41</v>
      </c>
      <c r="E23" s="205">
        <f>IFERROR(VLOOKUP($A23,'Control-CHO Septiembr 2023 '!$I$8:$L$24,4,FALSE),0)</f>
        <v>0</v>
      </c>
      <c r="F23" s="205">
        <f>IFERROR(VLOOKUP($A23,'Control-CHO Septiembr 2023 '!$I$8:$L$24,3,FALSE),0)</f>
        <v>0</v>
      </c>
      <c r="G23" s="205">
        <f>IFERROR(VLOOKUP($A23,'Control-CHO Septiembr 2023 '!$I$8:$L$24,2,FALSE),0)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439"/>
      <c r="P23" s="237">
        <f t="shared" si="4"/>
        <v>0</v>
      </c>
    </row>
    <row r="24" spans="1:16" s="200" customFormat="1" ht="24.95" hidden="1" customHeight="1" x14ac:dyDescent="0.2">
      <c r="A24" s="438" t="s">
        <v>424</v>
      </c>
      <c r="B24" s="413">
        <v>17</v>
      </c>
      <c r="C24" s="427" t="s">
        <v>459</v>
      </c>
      <c r="D24" s="256">
        <f t="shared" si="1"/>
        <v>4.32</v>
      </c>
      <c r="E24" s="205">
        <f>IFERROR(VLOOKUP($A24,'Control-CHO Septiembr 2023 '!$I$8:$L$24,4,FALSE),0)</f>
        <v>0</v>
      </c>
      <c r="F24" s="205">
        <f>IFERROR(VLOOKUP($A24,'Control-CHO Septiembr 2023 '!$I$8:$L$24,3,FALSE),0)</f>
        <v>0</v>
      </c>
      <c r="G24" s="205">
        <f>IFERROR(VLOOKUP($A24,'Control-CHO Septiembr 2023 '!$I$8:$L$24,2,FALSE),0)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 t="s">
        <v>638</v>
      </c>
      <c r="P24" s="237">
        <f t="shared" si="4"/>
        <v>0</v>
      </c>
    </row>
    <row r="25" spans="1:16" s="200" customFormat="1" ht="24.95" hidden="1" customHeight="1" x14ac:dyDescent="0.2">
      <c r="A25" s="438" t="s">
        <v>425</v>
      </c>
      <c r="B25" s="413">
        <v>18</v>
      </c>
      <c r="C25" s="427" t="s">
        <v>460</v>
      </c>
      <c r="D25" s="256">
        <f t="shared" si="1"/>
        <v>7.75</v>
      </c>
      <c r="E25" s="205">
        <f>IFERROR(VLOOKUP($A25,'Control-CHO Septiembr 2023 '!$I$8:$L$24,4,FALSE),0)</f>
        <v>0</v>
      </c>
      <c r="F25" s="205">
        <f>IFERROR(VLOOKUP($A25,'Control-CHO Septiembr 2023 '!$I$8:$L$24,3,FALSE),0)</f>
        <v>0</v>
      </c>
      <c r="G25" s="205">
        <f>IFERROR(VLOOKUP($A25,'Control-CHO Septiembr 2023 '!$I$8:$L$24,2,FALSE),0)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438" t="s">
        <v>426</v>
      </c>
      <c r="B26" s="413">
        <v>19</v>
      </c>
      <c r="C26" s="427" t="s">
        <v>461</v>
      </c>
      <c r="D26" s="256">
        <f t="shared" si="1"/>
        <v>8.26</v>
      </c>
      <c r="E26" s="205">
        <f>IFERROR(VLOOKUP($A26,'Control-CHO Septiembr 2023 '!$I$8:$L$24,4,FALSE),0)</f>
        <v>0</v>
      </c>
      <c r="F26" s="205">
        <f>IFERROR(VLOOKUP($A26,'Control-CHO Septiembr 2023 '!$I$8:$L$24,3,FALSE),0)</f>
        <v>0</v>
      </c>
      <c r="G26" s="205">
        <f>IFERROR(VLOOKUP($A26,'Control-CHO Septiembr 2023 '!$I$8:$L$24,2,FALSE),0)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438" t="s">
        <v>427</v>
      </c>
      <c r="B27" s="413">
        <v>20</v>
      </c>
      <c r="C27" s="427" t="s">
        <v>462</v>
      </c>
      <c r="D27" s="256">
        <f t="shared" si="1"/>
        <v>7.39</v>
      </c>
      <c r="E27" s="205">
        <f>IFERROR(VLOOKUP($A27,'Control-CHO Septiembr 2023 '!$I$8:$L$24,4,FALSE),0)</f>
        <v>0</v>
      </c>
      <c r="F27" s="205">
        <f>IFERROR(VLOOKUP($A27,'Control-CHO Septiembr 2023 '!$I$8:$L$24,3,FALSE),0)</f>
        <v>0</v>
      </c>
      <c r="G27" s="205">
        <f>IFERROR(VLOOKUP($A27,'Control-CHO Septiembr 2023 '!$I$8:$L$24,2,FALSE),0)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438" t="s">
        <v>500</v>
      </c>
      <c r="B28" s="413">
        <v>21</v>
      </c>
      <c r="C28" s="427" t="s">
        <v>463</v>
      </c>
      <c r="D28" s="256">
        <f t="shared" si="1"/>
        <v>2850</v>
      </c>
      <c r="E28" s="205">
        <f>IFERROR(VLOOKUP($A28,'Control-CHO Septiembr 2023 '!$I$8:$L$24,4,FALSE),0)</f>
        <v>0</v>
      </c>
      <c r="F28" s="205">
        <f>IFERROR(VLOOKUP($A28,'Control-CHO Septiembr 2023 '!$I$8:$L$24,3,FALSE),0)</f>
        <v>0</v>
      </c>
      <c r="G28" s="205">
        <f>IFERROR(VLOOKUP($A28,'Control-CHO Septiembr 2023 '!$I$8:$L$24,2,FALSE),0)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438" t="s">
        <v>501</v>
      </c>
      <c r="B29" s="413">
        <v>22</v>
      </c>
      <c r="C29" s="427" t="s">
        <v>464</v>
      </c>
      <c r="D29" s="256">
        <f t="shared" si="1"/>
        <v>5.84</v>
      </c>
      <c r="E29" s="205">
        <f>IFERROR(VLOOKUP($A29,'Control-CHO Septiembr 2023 '!$I$8:$L$24,4,FALSE),0)</f>
        <v>0</v>
      </c>
      <c r="F29" s="205">
        <f>IFERROR(VLOOKUP($A29,'Control-CHO Septiembr 2023 '!$I$8:$L$24,3,FALSE),0)</f>
        <v>0</v>
      </c>
      <c r="G29" s="205">
        <f>IFERROR(VLOOKUP($A29,'Control-CHO Septiembr 2023 '!$I$8:$L$24,2,FALSE),0)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customHeight="1" x14ac:dyDescent="0.2">
      <c r="A30" s="438" t="s">
        <v>430</v>
      </c>
      <c r="B30" s="413">
        <v>23</v>
      </c>
      <c r="C30" s="427" t="s">
        <v>465</v>
      </c>
      <c r="D30" s="256">
        <f t="shared" si="1"/>
        <v>2.79</v>
      </c>
      <c r="E30" s="205">
        <f>IFERROR(VLOOKUP($A30,'Control-CHO Septiembr 2023 '!$I$8:$L$24,4,FALSE),0)</f>
        <v>0</v>
      </c>
      <c r="F30" s="205">
        <f>IFERROR(VLOOKUP($A30,'Control-CHO Septiembr 2023 '!$I$8:$L$24,3,FALSE),0)</f>
        <v>195</v>
      </c>
      <c r="G30" s="205">
        <f>IFERROR(VLOOKUP($A30,'Control-CHO Septiembr 2023 '!$I$8:$L$24,2,FALSE),0)</f>
        <v>0</v>
      </c>
      <c r="H30" s="205">
        <f t="shared" si="2"/>
        <v>195</v>
      </c>
      <c r="I30" s="347" t="s">
        <v>12</v>
      </c>
      <c r="J30" s="346">
        <f t="shared" si="3"/>
        <v>544.04999999999995</v>
      </c>
      <c r="K30" s="377"/>
      <c r="M30" s="333"/>
      <c r="N30" s="199"/>
      <c r="O30" s="237" t="s">
        <v>639</v>
      </c>
      <c r="P30" s="237">
        <f t="shared" si="4"/>
        <v>195</v>
      </c>
    </row>
    <row r="31" spans="1:16" s="200" customFormat="1" ht="24.95" hidden="1" customHeight="1" x14ac:dyDescent="0.2">
      <c r="A31" s="438" t="s">
        <v>502</v>
      </c>
      <c r="B31" s="413">
        <v>24</v>
      </c>
      <c r="C31" s="427" t="s">
        <v>466</v>
      </c>
      <c r="D31" s="256">
        <f t="shared" si="1"/>
        <v>4.97</v>
      </c>
      <c r="E31" s="205">
        <f>IFERROR(VLOOKUP($A31,'Control-CHO Septiembr 2023 '!$I$8:$L$24,4,FALSE),0)</f>
        <v>0</v>
      </c>
      <c r="F31" s="205">
        <f>IFERROR(VLOOKUP($A31,'Control-CHO Septiembr 2023 '!$I$8:$L$24,3,FALSE),0)</f>
        <v>0</v>
      </c>
      <c r="G31" s="205">
        <f>IFERROR(VLOOKUP($A31,'Control-CHO Septiembr 2023 '!$I$8:$L$24,2,FALSE),0)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438" t="s">
        <v>503</v>
      </c>
      <c r="B32" s="413">
        <v>25</v>
      </c>
      <c r="C32" s="427" t="s">
        <v>467</v>
      </c>
      <c r="D32" s="256">
        <f t="shared" si="1"/>
        <v>4.1900000000000004</v>
      </c>
      <c r="E32" s="205">
        <f>IFERROR(VLOOKUP($A32,'Control-CHO Septiembr 2023 '!$I$8:$L$24,4,FALSE),0)</f>
        <v>0</v>
      </c>
      <c r="F32" s="205">
        <f>IFERROR(VLOOKUP($A32,'Control-CHO Septiembr 2023 '!$I$8:$L$24,3,FALSE),0)</f>
        <v>0</v>
      </c>
      <c r="G32" s="205">
        <f>IFERROR(VLOOKUP($A32,'Control-CHO Septiembr 2023 '!$I$8:$L$24,2,FALSE),0)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438" t="s">
        <v>504</v>
      </c>
      <c r="B33" s="413">
        <v>26</v>
      </c>
      <c r="C33" s="427" t="s">
        <v>468</v>
      </c>
      <c r="D33" s="256">
        <f t="shared" si="1"/>
        <v>5.27</v>
      </c>
      <c r="E33" s="205">
        <f>IFERROR(VLOOKUP($A33,'Control-CHO Septiembr 2023 '!$I$8:$L$24,4,FALSE),0)</f>
        <v>0</v>
      </c>
      <c r="F33" s="205">
        <f>IFERROR(VLOOKUP($A33,'Control-CHO Septiembr 2023 '!$I$8:$L$24,3,FALSE),0)</f>
        <v>0</v>
      </c>
      <c r="G33" s="205">
        <f>IFERROR(VLOOKUP($A33,'Control-CHO Septiembr 2023 '!$I$8:$L$24,2,FALSE),0)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438" t="s">
        <v>434</v>
      </c>
      <c r="B34" s="413">
        <v>27</v>
      </c>
      <c r="C34" s="427" t="s">
        <v>469</v>
      </c>
      <c r="D34" s="256">
        <f t="shared" si="1"/>
        <v>5.54</v>
      </c>
      <c r="E34" s="205">
        <f>IFERROR(VLOOKUP($A34,'Control-CHO Septiembr 2023 '!$I$8:$L$24,4,FALSE),0)</f>
        <v>0</v>
      </c>
      <c r="F34" s="205">
        <f>IFERROR(VLOOKUP($A34,'Control-CHO Septiembr 2023 '!$I$8:$L$24,3,FALSE),0)</f>
        <v>0</v>
      </c>
      <c r="G34" s="205">
        <f>IFERROR(VLOOKUP($A34,'Control-CHO Septiembr 2023 '!$I$8:$L$24,2,FALSE),0)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438" t="s">
        <v>505</v>
      </c>
      <c r="B35" s="413">
        <v>28</v>
      </c>
      <c r="C35" s="427" t="s">
        <v>470</v>
      </c>
      <c r="D35" s="256">
        <f t="shared" si="1"/>
        <v>6.73</v>
      </c>
      <c r="E35" s="205">
        <f>IFERROR(VLOOKUP($A35,'Control-CHO Septiembr 2023 '!$I$8:$L$24,4,FALSE),0)</f>
        <v>0</v>
      </c>
      <c r="F35" s="205">
        <f>IFERROR(VLOOKUP($A35,'Control-CHO Septiembr 2023 '!$I$8:$L$24,3,FALSE),0)</f>
        <v>0</v>
      </c>
      <c r="G35" s="205">
        <f>IFERROR(VLOOKUP($A35,'Control-CHO Septiembr 2023 '!$I$8:$L$24,2,FALSE),0)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438" t="s">
        <v>506</v>
      </c>
      <c r="B36" s="413">
        <v>29</v>
      </c>
      <c r="C36" s="427" t="s">
        <v>471</v>
      </c>
      <c r="D36" s="256">
        <f t="shared" si="1"/>
        <v>4.32</v>
      </c>
      <c r="E36" s="205">
        <f>IFERROR(VLOOKUP($A36,'Control-CHO Septiembr 2023 '!$I$8:$L$24,4,FALSE),0)</f>
        <v>0</v>
      </c>
      <c r="F36" s="205">
        <f>IFERROR(VLOOKUP($A36,'Control-CHO Septiembr 2023 '!$I$8:$L$24,3,FALSE),0)</f>
        <v>0</v>
      </c>
      <c r="G36" s="205">
        <f>IFERROR(VLOOKUP($A36,'Control-CHO Septiembr 2023 '!$I$8:$L$24,2,FALSE),0)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438" t="s">
        <v>507</v>
      </c>
      <c r="B37" s="413">
        <v>30</v>
      </c>
      <c r="C37" s="427" t="s">
        <v>472</v>
      </c>
      <c r="D37" s="256">
        <f t="shared" si="1"/>
        <v>3.28</v>
      </c>
      <c r="E37" s="205">
        <f>IFERROR(VLOOKUP($A37,'Control-CHO Septiembr 2023 '!$I$8:$L$24,4,FALSE),0)</f>
        <v>0</v>
      </c>
      <c r="F37" s="205">
        <f>IFERROR(VLOOKUP($A37,'Control-CHO Septiembr 2023 '!$I$8:$L$24,3,FALSE),0)</f>
        <v>0</v>
      </c>
      <c r="G37" s="205">
        <f>IFERROR(VLOOKUP($A37,'Control-CHO Septiembr 2023 '!$I$8:$L$24,2,FALSE),0)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438" t="s">
        <v>508</v>
      </c>
      <c r="B38" s="413">
        <v>31</v>
      </c>
      <c r="C38" s="427" t="s">
        <v>473</v>
      </c>
      <c r="D38" s="256">
        <f t="shared" si="1"/>
        <v>5.59</v>
      </c>
      <c r="E38" s="205">
        <f>IFERROR(VLOOKUP($A38,'Control-CHO Septiembr 2023 '!$I$8:$L$24,4,FALSE),0)</f>
        <v>0</v>
      </c>
      <c r="F38" s="205">
        <f>IFERROR(VLOOKUP($A38,'Control-CHO Septiembr 2023 '!$I$8:$L$24,3,FALSE),0)</f>
        <v>0</v>
      </c>
      <c r="G38" s="205">
        <f>IFERROR(VLOOKUP($A38,'Control-CHO Septiembr 2023 '!$I$8:$L$24,2,FALSE),0)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438" t="s">
        <v>439</v>
      </c>
      <c r="B39" s="413">
        <v>32</v>
      </c>
      <c r="C39" s="427" t="s">
        <v>474</v>
      </c>
      <c r="D39" s="256">
        <f t="shared" si="1"/>
        <v>5.46</v>
      </c>
      <c r="E39" s="205">
        <f>IFERROR(VLOOKUP($A39,'Control-CHO Septiembr 2023 '!$I$8:$L$24,4,FALSE),0)</f>
        <v>0</v>
      </c>
      <c r="F39" s="205">
        <f>IFERROR(VLOOKUP($A39,'Control-CHO Septiembr 2023 '!$I$8:$L$24,3,FALSE),0)</f>
        <v>0</v>
      </c>
      <c r="G39" s="205">
        <f>IFERROR(VLOOKUP($A39,'Control-CHO Septiembr 2023 '!$I$8:$L$24,2,FALSE),0)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438" t="s">
        <v>246</v>
      </c>
      <c r="B40" s="413">
        <v>33</v>
      </c>
      <c r="C40" s="427" t="s">
        <v>73</v>
      </c>
      <c r="D40" s="256">
        <f t="shared" si="1"/>
        <v>5.46</v>
      </c>
      <c r="E40" s="205">
        <f>IFERROR(VLOOKUP($A40,'Control-CHO Septiembr 2023 '!$I$8:$L$24,4,FALSE),0)</f>
        <v>0</v>
      </c>
      <c r="F40" s="205">
        <f>IFERROR(VLOOKUP($A40,'Control-CHO Septiembr 2023 '!$I$8:$L$24,3,FALSE),0)</f>
        <v>0</v>
      </c>
      <c r="G40" s="205">
        <f>IFERROR(VLOOKUP($A40,'Control-CHO Septiembr 2023 '!$I$8:$L$24,2,FALSE),0)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438" t="s">
        <v>28</v>
      </c>
      <c r="B41" s="413">
        <v>34</v>
      </c>
      <c r="C41" s="427" t="s">
        <v>49</v>
      </c>
      <c r="D41" s="256">
        <f t="shared" si="1"/>
        <v>4.0999999999999996</v>
      </c>
      <c r="E41" s="205">
        <f>IFERROR(VLOOKUP($A41,'Control-CHO Septiembr 2023 '!$I$8:$L$24,4,FALSE),0)</f>
        <v>0</v>
      </c>
      <c r="F41" s="205">
        <f>IFERROR(VLOOKUP($A41,'Control-CHO Septiembr 2023 '!$I$8:$L$24,3,FALSE),0)</f>
        <v>0</v>
      </c>
      <c r="G41" s="205">
        <f>IFERROR(VLOOKUP($A41,'Control-CHO Septiembr 2023 '!$I$8:$L$24,2,FALSE),0)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439" t="s">
        <v>225</v>
      </c>
      <c r="P41" s="237">
        <f t="shared" si="4"/>
        <v>0</v>
      </c>
    </row>
    <row r="42" spans="1:16" s="200" customFormat="1" ht="24.95" hidden="1" customHeight="1" x14ac:dyDescent="0.2">
      <c r="A42" s="438" t="s">
        <v>71</v>
      </c>
      <c r="B42" s="413">
        <v>35</v>
      </c>
      <c r="C42" s="427" t="s">
        <v>72</v>
      </c>
      <c r="D42" s="256">
        <f t="shared" si="1"/>
        <v>4.0999999999999996</v>
      </c>
      <c r="E42" s="205">
        <f>IFERROR(VLOOKUP($A42,'Control-CHO Septiembr 2023 '!$I$8:$L$24,4,FALSE),0)</f>
        <v>0</v>
      </c>
      <c r="F42" s="205">
        <f>IFERROR(VLOOKUP($A42,'Control-CHO Septiembr 2023 '!$I$8:$L$24,3,FALSE),0)</f>
        <v>0</v>
      </c>
      <c r="G42" s="205">
        <f>IFERROR(VLOOKUP($A42,'Control-CHO Septiembr 2023 '!$I$8:$L$24,2,FALSE),0)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438" t="s">
        <v>509</v>
      </c>
      <c r="B43" s="413">
        <v>36</v>
      </c>
      <c r="C43" s="427" t="s">
        <v>475</v>
      </c>
      <c r="D43" s="256">
        <f t="shared" si="1"/>
        <v>6.05</v>
      </c>
      <c r="E43" s="205">
        <f>IFERROR(VLOOKUP($A43,'Control-CHO Septiembr 2023 '!$I$8:$L$24,4,FALSE),0)</f>
        <v>0</v>
      </c>
      <c r="F43" s="205">
        <f>IFERROR(VLOOKUP($A43,'Control-CHO Septiembr 2023 '!$I$8:$L$24,3,FALSE),0)</f>
        <v>0</v>
      </c>
      <c r="G43" s="205">
        <f>IFERROR(VLOOKUP($A43,'Control-CHO Septiembr 2023 '!$I$8:$L$24,2,FALSE),0)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438" t="s">
        <v>210</v>
      </c>
      <c r="B44" s="413">
        <v>37</v>
      </c>
      <c r="C44" s="427" t="s">
        <v>209</v>
      </c>
      <c r="D44" s="256">
        <f t="shared" si="1"/>
        <v>5.65</v>
      </c>
      <c r="E44" s="205">
        <f>IFERROR(VLOOKUP($A44,'Control-CHO Septiembr 2023 '!$I$8:$L$24,4,FALSE),0)</f>
        <v>0</v>
      </c>
      <c r="F44" s="205">
        <f>IFERROR(VLOOKUP($A44,'Control-CHO Septiembr 2023 '!$I$8:$L$24,3,FALSE),0)</f>
        <v>0</v>
      </c>
      <c r="G44" s="205">
        <f>IFERROR(VLOOKUP($A44,'Control-CHO Septiembr 2023 '!$I$8:$L$24,2,FALSE),0)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439" t="s">
        <v>444</v>
      </c>
      <c r="P44" s="237">
        <f>H44/200</f>
        <v>0</v>
      </c>
    </row>
    <row r="45" spans="1:16" s="200" customFormat="1" ht="24.95" hidden="1" customHeight="1" x14ac:dyDescent="0.2">
      <c r="A45" s="438" t="s">
        <v>510</v>
      </c>
      <c r="B45" s="413">
        <v>38</v>
      </c>
      <c r="C45" s="427" t="s">
        <v>476</v>
      </c>
      <c r="D45" s="256">
        <f t="shared" si="1"/>
        <v>6.59</v>
      </c>
      <c r="E45" s="205">
        <f>IFERROR(VLOOKUP($A45,'Control-CHO Septiembr 2023 '!$I$8:$L$24,4,FALSE),0)</f>
        <v>0</v>
      </c>
      <c r="F45" s="205">
        <f>IFERROR(VLOOKUP($A45,'Control-CHO Septiembr 2023 '!$I$8:$L$24,3,FALSE),0)</f>
        <v>0</v>
      </c>
      <c r="G45" s="205">
        <f>IFERROR(VLOOKUP($A45,'Control-CHO Septiembr 2023 '!$I$8:$L$24,2,FALSE),0)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438" t="s">
        <v>511</v>
      </c>
      <c r="B46" s="413">
        <v>39</v>
      </c>
      <c r="C46" s="427" t="s">
        <v>477</v>
      </c>
      <c r="D46" s="256">
        <f t="shared" si="1"/>
        <v>6.65</v>
      </c>
      <c r="E46" s="205">
        <f>IFERROR(VLOOKUP($A46,'Control-CHO Septiembr 2023 '!$I$8:$L$24,4,FALSE),0)</f>
        <v>0</v>
      </c>
      <c r="F46" s="205">
        <f>IFERROR(VLOOKUP($A46,'Control-CHO Septiembr 2023 '!$I$8:$L$24,3,FALSE),0)</f>
        <v>0</v>
      </c>
      <c r="G46" s="205">
        <f>IFERROR(VLOOKUP($A46,'Control-CHO Septiembr 2023 '!$I$8:$L$24,2,FALSE),0)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hidden="1" customHeight="1" x14ac:dyDescent="0.2">
      <c r="A47" s="438" t="s">
        <v>382</v>
      </c>
      <c r="B47" s="413">
        <v>40</v>
      </c>
      <c r="C47" s="427" t="s">
        <v>478</v>
      </c>
      <c r="D47" s="256">
        <f t="shared" si="1"/>
        <v>4.95</v>
      </c>
      <c r="E47" s="205">
        <f>IFERROR(VLOOKUP($A47,'Control-CHO Septiembr 2023 '!$I$8:$L$24,4,FALSE),0)</f>
        <v>0</v>
      </c>
      <c r="F47" s="205">
        <f>IFERROR(VLOOKUP($A47,'Control-CHO Septiembr 2023 '!$I$8:$L$24,3,FALSE),0)</f>
        <v>0</v>
      </c>
      <c r="G47" s="205">
        <f>IFERROR(VLOOKUP($A47,'Control-CHO Septiembr 2023 '!$I$8:$L$24,2,FALSE),0)</f>
        <v>0</v>
      </c>
      <c r="H47" s="205">
        <f t="shared" si="2"/>
        <v>0</v>
      </c>
      <c r="I47" s="347" t="s">
        <v>12</v>
      </c>
      <c r="J47" s="346">
        <f t="shared" si="3"/>
        <v>0</v>
      </c>
      <c r="K47" s="333"/>
      <c r="L47" s="333"/>
      <c r="M47" s="199"/>
      <c r="N47" s="199"/>
      <c r="O47" s="439" t="s">
        <v>381</v>
      </c>
      <c r="P47" s="237">
        <f t="shared" si="4"/>
        <v>0</v>
      </c>
    </row>
    <row r="48" spans="1:16" s="200" customFormat="1" ht="24.95" hidden="1" customHeight="1" x14ac:dyDescent="0.2">
      <c r="A48" s="438" t="s">
        <v>448</v>
      </c>
      <c r="B48" s="413">
        <v>41</v>
      </c>
      <c r="C48" s="427" t="s">
        <v>479</v>
      </c>
      <c r="D48" s="256">
        <f t="shared" si="1"/>
        <v>5.8</v>
      </c>
      <c r="E48" s="205">
        <f>IFERROR(VLOOKUP($A48,'Control-CHO Septiembr 2023 '!$I$8:$L$24,4,FALSE),0)</f>
        <v>0</v>
      </c>
      <c r="F48" s="205">
        <f>IFERROR(VLOOKUP($A48,'Control-CHO Septiembr 2023 '!$I$8:$L$24,3,FALSE),0)</f>
        <v>0</v>
      </c>
      <c r="G48" s="205">
        <f>IFERROR(VLOOKUP($A48,'Control-CHO Septiembr 2023 '!$I$8:$L$24,2,FALSE),0)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438" t="s">
        <v>449</v>
      </c>
      <c r="B49" s="413">
        <v>42</v>
      </c>
      <c r="C49" s="427" t="s">
        <v>480</v>
      </c>
      <c r="D49" s="256">
        <f t="shared" si="1"/>
        <v>6.22</v>
      </c>
      <c r="E49" s="205">
        <f>IFERROR(VLOOKUP($A49,'Control-CHO Septiembr 2023 '!$I$8:$L$24,4,FALSE),0)</f>
        <v>0</v>
      </c>
      <c r="F49" s="205">
        <f>IFERROR(VLOOKUP($A49,'Control-CHO Septiembr 2023 '!$I$8:$L$24,3,FALSE),0)</f>
        <v>0</v>
      </c>
      <c r="G49" s="205">
        <f>IFERROR(VLOOKUP($A49,'Control-CHO Septiembr 2023 '!$I$8:$L$24,2,FALSE),0)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hidden="1" customHeight="1" x14ac:dyDescent="0.2">
      <c r="A50" s="438" t="s">
        <v>149</v>
      </c>
      <c r="B50" s="413">
        <v>43</v>
      </c>
      <c r="C50" s="427" t="s">
        <v>481</v>
      </c>
      <c r="D50" s="256">
        <f t="shared" si="1"/>
        <v>7.02</v>
      </c>
      <c r="E50" s="205">
        <f>IFERROR(VLOOKUP($A50,'Control-CHO Septiembr 2023 '!$I$8:$L$24,4,FALSE),0)</f>
        <v>0</v>
      </c>
      <c r="F50" s="205">
        <f>IFERROR(VLOOKUP($A50,'Control-CHO Septiembr 2023 '!$I$8:$L$24,3,FALSE),0)</f>
        <v>0</v>
      </c>
      <c r="G50" s="205">
        <f>IFERROR(VLOOKUP($A50,'Control-CHO Septiembr 2023 '!$I$8:$L$24,2,FALSE),0)</f>
        <v>0</v>
      </c>
      <c r="H50" s="205">
        <f t="shared" si="2"/>
        <v>0</v>
      </c>
      <c r="I50" s="347" t="s">
        <v>12</v>
      </c>
      <c r="J50" s="346">
        <f t="shared" si="3"/>
        <v>0</v>
      </c>
      <c r="K50" s="333"/>
      <c r="L50" s="333"/>
      <c r="M50" s="199"/>
      <c r="N50" s="199"/>
      <c r="O50" s="439" t="s">
        <v>234</v>
      </c>
      <c r="P50" s="237">
        <f t="shared" si="4"/>
        <v>0</v>
      </c>
    </row>
    <row r="51" spans="1:17" s="200" customFormat="1" ht="24.75" hidden="1" customHeight="1" x14ac:dyDescent="0.2">
      <c r="A51" s="438" t="s">
        <v>214</v>
      </c>
      <c r="B51" s="413">
        <v>44</v>
      </c>
      <c r="C51" s="427" t="s">
        <v>482</v>
      </c>
      <c r="D51" s="256">
        <f t="shared" si="1"/>
        <v>6.21</v>
      </c>
      <c r="E51" s="205">
        <f>IFERROR(VLOOKUP($A51,'Control-CHO Septiembr 2023 '!$I$8:$L$24,4,FALSE),0)</f>
        <v>0</v>
      </c>
      <c r="F51" s="205">
        <f>IFERROR(VLOOKUP($A51,'Control-CHO Septiembr 2023 '!$I$8:$L$24,3,FALSE),0)</f>
        <v>0</v>
      </c>
      <c r="G51" s="205">
        <f>IFERROR(VLOOKUP($A51,'Control-CHO Septiembr 2023 '!$I$8:$L$24,2,FALSE),0)</f>
        <v>0</v>
      </c>
      <c r="H51" s="205">
        <f t="shared" si="2"/>
        <v>0</v>
      </c>
      <c r="I51" s="347" t="s">
        <v>12</v>
      </c>
      <c r="J51" s="346">
        <f t="shared" si="3"/>
        <v>0</v>
      </c>
      <c r="K51" s="333"/>
      <c r="O51" s="439" t="s">
        <v>269</v>
      </c>
      <c r="P51" s="237">
        <f>H51</f>
        <v>0</v>
      </c>
    </row>
    <row r="52" spans="1:17" s="200" customFormat="1" ht="24.95" hidden="1" customHeight="1" x14ac:dyDescent="0.2">
      <c r="A52" s="438" t="s">
        <v>166</v>
      </c>
      <c r="B52" s="413">
        <v>45</v>
      </c>
      <c r="C52" s="427" t="s">
        <v>167</v>
      </c>
      <c r="D52" s="256">
        <f t="shared" si="1"/>
        <v>7.95</v>
      </c>
      <c r="E52" s="205">
        <f>IFERROR(VLOOKUP($A52,'Control-CHO Septiembr 2023 '!$I$8:$L$24,4,FALSE),0)</f>
        <v>0</v>
      </c>
      <c r="F52" s="205">
        <f>IFERROR(VLOOKUP($A52,'Control-CHO Septiembr 2023 '!$I$8:$L$24,3,FALSE),0)</f>
        <v>0</v>
      </c>
      <c r="G52" s="205">
        <f>IFERROR(VLOOKUP($A52,'Control-CHO Septiembr 2023 '!$I$8:$L$24,2,FALSE),0)</f>
        <v>0</v>
      </c>
      <c r="H52" s="205">
        <f t="shared" si="2"/>
        <v>0</v>
      </c>
      <c r="I52" s="347" t="s">
        <v>12</v>
      </c>
      <c r="J52" s="346">
        <f t="shared" si="3"/>
        <v>0</v>
      </c>
      <c r="K52" s="333"/>
      <c r="O52" s="439" t="s">
        <v>235</v>
      </c>
      <c r="P52" s="237">
        <f t="shared" si="4"/>
        <v>0</v>
      </c>
    </row>
    <row r="53" spans="1:17" s="200" customFormat="1" ht="24.95" hidden="1" customHeight="1" x14ac:dyDescent="0.2">
      <c r="A53" s="438" t="s">
        <v>483</v>
      </c>
      <c r="B53" s="413">
        <v>46</v>
      </c>
      <c r="C53" s="427" t="s">
        <v>483</v>
      </c>
      <c r="D53" s="256">
        <f t="shared" si="1"/>
        <v>5.59</v>
      </c>
      <c r="E53" s="205">
        <f>IFERROR(VLOOKUP($A53,'Control-CHO Septiembr 2023 '!$I$8:$L$24,4,FALSE),0)</f>
        <v>0</v>
      </c>
      <c r="F53" s="205">
        <f>IFERROR(VLOOKUP($A53,'Control-CHO Septiembr 2023 '!$I$8:$L$24,3,FALSE),0)</f>
        <v>0</v>
      </c>
      <c r="G53" s="205">
        <f>IFERROR(VLOOKUP($A53,'Control-CHO Septiembr 2023 '!$I$8:$L$24,2,FALSE),0)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438" t="s">
        <v>451</v>
      </c>
      <c r="B54" s="413">
        <v>47</v>
      </c>
      <c r="C54" s="427" t="s">
        <v>451</v>
      </c>
      <c r="D54" s="256">
        <f t="shared" si="1"/>
        <v>4.93</v>
      </c>
      <c r="E54" s="205">
        <f>IFERROR(VLOOKUP($A54,'Control-CHO Septiembr 2023 '!$I$8:$L$24,4,FALSE),0)</f>
        <v>0</v>
      </c>
      <c r="F54" s="205">
        <f>IFERROR(VLOOKUP($A54,'Control-CHO Septiembr 2023 '!$I$8:$L$24,3,FALSE),0)</f>
        <v>0</v>
      </c>
      <c r="G54" s="205">
        <f>IFERROR(VLOOKUP($A54,'Control-CHO Septiembr 2023 '!$I$8:$L$24,2,FALSE),0)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hidden="1" customHeight="1" x14ac:dyDescent="0.2">
      <c r="A55" s="438" t="s">
        <v>484</v>
      </c>
      <c r="B55" s="413">
        <v>48</v>
      </c>
      <c r="C55" s="427" t="s">
        <v>484</v>
      </c>
      <c r="D55" s="256">
        <f t="shared" si="1"/>
        <v>5.75</v>
      </c>
      <c r="E55" s="205">
        <f>IFERROR(VLOOKUP($A55,'Control-CHO Septiembr 2023 '!$I$8:$L$24,4,FALSE),0)</f>
        <v>0</v>
      </c>
      <c r="F55" s="205">
        <f>IFERROR(VLOOKUP($A55,'Control-CHO Septiembr 2023 '!$I$8:$L$24,3,FALSE),0)</f>
        <v>0</v>
      </c>
      <c r="G55" s="205">
        <f>IFERROR(VLOOKUP($A55,'Control-CHO Septiembr 2023 '!$I$8:$L$24,2,FALSE),0)</f>
        <v>0</v>
      </c>
      <c r="H55" s="205">
        <f t="shared" si="2"/>
        <v>0</v>
      </c>
      <c r="I55" s="347" t="s">
        <v>12</v>
      </c>
      <c r="J55" s="346">
        <f t="shared" si="3"/>
        <v>0</v>
      </c>
      <c r="K55" s="333"/>
      <c r="O55" s="440">
        <v>20002380</v>
      </c>
      <c r="P55" s="237">
        <f t="shared" si="4"/>
        <v>0</v>
      </c>
      <c r="Q55" s="200" t="s">
        <v>489</v>
      </c>
    </row>
    <row r="56" spans="1:17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256">
        <f t="shared" si="1"/>
        <v>2.95</v>
      </c>
      <c r="E56" s="205">
        <f>IFERROR(VLOOKUP($A56,'Control-CHO Septiembr 2023 '!$I$8:$L$24,4,FALSE),0)</f>
        <v>0</v>
      </c>
      <c r="F56" s="205">
        <f>IFERROR(VLOOKUP($A56,'Control-CHO Septiembr 2023 '!$I$8:$L$24,3,FALSE),0)</f>
        <v>0</v>
      </c>
      <c r="G56" s="205">
        <f>IFERROR(VLOOKUP($A56,'Control-CHO Septiembr 2023 '!$I$8:$L$24,2,FALSE),0)</f>
        <v>0</v>
      </c>
      <c r="H56" s="205">
        <f t="shared" si="2"/>
        <v>0</v>
      </c>
      <c r="I56" s="347" t="s">
        <v>12</v>
      </c>
      <c r="J56" s="346">
        <f t="shared" si="3"/>
        <v>0</v>
      </c>
      <c r="K56" s="333"/>
      <c r="N56" s="199"/>
      <c r="O56" s="439" t="s">
        <v>399</v>
      </c>
      <c r="P56" s="237">
        <f>H56</f>
        <v>0</v>
      </c>
    </row>
    <row r="57" spans="1:17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256">
        <f t="shared" si="1"/>
        <v>2.71</v>
      </c>
      <c r="E57" s="205">
        <f>IFERROR(VLOOKUP($A57,'Control-CHO Septiembr 2023 '!$I$8:$L$24,4,FALSE),0)</f>
        <v>0</v>
      </c>
      <c r="F57" s="205">
        <f>IFERROR(VLOOKUP($A57,'Control-CHO Septiembr 2023 '!$I$8:$L$24,3,FALSE),0)</f>
        <v>0</v>
      </c>
      <c r="G57" s="205">
        <f>IFERROR(VLOOKUP($A57,'Control-CHO Septiembr 2023 '!$I$8:$L$24,2,FALSE),0)</f>
        <v>0</v>
      </c>
      <c r="H57" s="205">
        <f t="shared" si="2"/>
        <v>0</v>
      </c>
      <c r="I57" s="347" t="s">
        <v>12</v>
      </c>
      <c r="J57" s="346">
        <f t="shared" si="3"/>
        <v>0</v>
      </c>
      <c r="K57" s="333"/>
      <c r="N57" s="199"/>
      <c r="O57" s="439" t="s">
        <v>399</v>
      </c>
      <c r="P57" s="237">
        <f>H57</f>
        <v>0</v>
      </c>
    </row>
    <row r="58" spans="1:17" s="200" customFormat="1" ht="24.95" customHeight="1" x14ac:dyDescent="0.2">
      <c r="A58" s="261" t="s">
        <v>626</v>
      </c>
      <c r="B58" s="413">
        <v>51</v>
      </c>
      <c r="C58" s="421" t="s">
        <v>633</v>
      </c>
      <c r="D58" s="256">
        <f t="shared" si="1"/>
        <v>4.0199999999999996</v>
      </c>
      <c r="E58" s="205">
        <f>IFERROR(VLOOKUP($A58,'Control-CHO Septiembr 2023 '!$I$8:$L$24,4,FALSE),0)</f>
        <v>0</v>
      </c>
      <c r="F58" s="205">
        <f>IFERROR(VLOOKUP($A58,'Control-CHO Septiembr 2023 '!$I$8:$L$24,3,FALSE),0)</f>
        <v>500</v>
      </c>
      <c r="G58" s="205">
        <f>IFERROR(VLOOKUP($A58,'Control-CHO Septiembr 2023 '!$I$8:$L$24,2,FALSE),0)</f>
        <v>0</v>
      </c>
      <c r="H58" s="205">
        <f t="shared" si="2"/>
        <v>500</v>
      </c>
      <c r="I58" s="347" t="s">
        <v>12</v>
      </c>
      <c r="J58" s="346">
        <f t="shared" si="3"/>
        <v>2009.9999999999998</v>
      </c>
      <c r="K58" s="333"/>
      <c r="N58" s="199"/>
      <c r="O58" s="439" t="s">
        <v>640</v>
      </c>
      <c r="P58" s="237">
        <f>H58</f>
        <v>500</v>
      </c>
    </row>
    <row r="59" spans="1:17" s="200" customFormat="1" ht="24.95" customHeight="1" x14ac:dyDescent="0.2">
      <c r="A59" s="261" t="s">
        <v>625</v>
      </c>
      <c r="B59" s="413">
        <v>52</v>
      </c>
      <c r="C59" s="421" t="s">
        <v>634</v>
      </c>
      <c r="D59" s="256">
        <f t="shared" si="1"/>
        <v>6.41</v>
      </c>
      <c r="E59" s="205">
        <f>IFERROR(VLOOKUP($A59,'Control-CHO Septiembr 2023 '!$I$8:$L$24,4,FALSE),0)</f>
        <v>0</v>
      </c>
      <c r="F59" s="205">
        <f>IFERROR(VLOOKUP($A59,'Control-CHO Septiembr 2023 '!$I$8:$L$24,3,FALSE),0)</f>
        <v>585</v>
      </c>
      <c r="G59" s="205">
        <f>IFERROR(VLOOKUP($A59,'Control-CHO Septiembr 2023 '!$I$8:$L$24,2,FALSE),0)</f>
        <v>0</v>
      </c>
      <c r="H59" s="205">
        <f t="shared" si="2"/>
        <v>585</v>
      </c>
      <c r="I59" s="347" t="s">
        <v>12</v>
      </c>
      <c r="J59" s="346">
        <f t="shared" si="3"/>
        <v>3749.85</v>
      </c>
      <c r="K59" s="333"/>
      <c r="N59" s="199"/>
      <c r="O59" s="439" t="s">
        <v>641</v>
      </c>
      <c r="P59" s="237">
        <f>H59</f>
        <v>585</v>
      </c>
    </row>
    <row r="60" spans="1:17" ht="30" customHeight="1" x14ac:dyDescent="0.2">
      <c r="B60" s="202"/>
      <c r="C60" s="539" t="s">
        <v>11</v>
      </c>
      <c r="D60" s="539"/>
      <c r="E60" s="381">
        <f>SUM(E8:E59)</f>
        <v>505</v>
      </c>
      <c r="F60" s="381">
        <f t="shared" ref="F60:G60" si="5">SUM(F8:F59)</f>
        <v>1280</v>
      </c>
      <c r="G60" s="381">
        <f t="shared" si="5"/>
        <v>0</v>
      </c>
      <c r="H60" s="381">
        <f>SUM(H8:H59)</f>
        <v>1785</v>
      </c>
      <c r="I60" s="408" t="s">
        <v>12</v>
      </c>
      <c r="J60" s="81">
        <f>SUM(J8:J59)</f>
        <v>8344.1</v>
      </c>
      <c r="K60" s="199"/>
      <c r="L60" s="248"/>
      <c r="M60" s="248"/>
      <c r="N60" s="321"/>
      <c r="O60" s="439"/>
      <c r="P60" s="237"/>
    </row>
    <row r="61" spans="1:17" ht="30" customHeight="1" x14ac:dyDescent="0.2">
      <c r="B61" s="202"/>
      <c r="C61" s="527"/>
      <c r="D61" s="527"/>
      <c r="E61" s="527"/>
      <c r="F61" s="527"/>
      <c r="H61" s="382"/>
      <c r="J61" s="81" t="s">
        <v>328</v>
      </c>
      <c r="K61" s="377"/>
      <c r="M61" s="321"/>
    </row>
    <row r="62" spans="1:17" ht="30" customHeight="1" x14ac:dyDescent="0.2">
      <c r="B62" s="431" t="s">
        <v>643</v>
      </c>
      <c r="C62" s="540" t="s">
        <v>326</v>
      </c>
      <c r="D62" s="540"/>
      <c r="E62" s="540"/>
      <c r="F62" s="540"/>
      <c r="G62" s="540"/>
      <c r="H62" s="540"/>
      <c r="I62" s="409">
        <f>J62/$J$62</f>
        <v>1</v>
      </c>
      <c r="J62" s="385">
        <f>J60</f>
        <v>8344.1</v>
      </c>
      <c r="K62" s="377"/>
      <c r="M62" s="321"/>
      <c r="O62" s="199" t="s">
        <v>649</v>
      </c>
    </row>
    <row r="63" spans="1:17" ht="30" customHeight="1" x14ac:dyDescent="0.2">
      <c r="B63" s="431">
        <v>400000000</v>
      </c>
      <c r="C63" s="547" t="s">
        <v>645</v>
      </c>
      <c r="D63" s="540"/>
      <c r="E63" s="540"/>
      <c r="F63" s="540"/>
      <c r="G63" s="540"/>
      <c r="H63" s="540"/>
      <c r="I63" s="392">
        <f>J63/$J$62</f>
        <v>0.24450809554056158</v>
      </c>
      <c r="J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2040.2</v>
      </c>
      <c r="K63" s="333"/>
      <c r="L63" s="333"/>
      <c r="M63" s="333"/>
      <c r="O63" s="199">
        <v>80089657</v>
      </c>
    </row>
    <row r="64" spans="1:17" ht="30" customHeight="1" x14ac:dyDescent="0.2">
      <c r="B64" s="431">
        <v>400000000</v>
      </c>
      <c r="C64" s="547" t="s">
        <v>646</v>
      </c>
      <c r="D64" s="540"/>
      <c r="E64" s="540"/>
      <c r="F64" s="540" t="e">
        <f>G64/G61</f>
        <v>#DIV/0!</v>
      </c>
      <c r="G64" s="540"/>
      <c r="H64" s="540"/>
      <c r="I64" s="392">
        <f>J64/$J$62</f>
        <v>0.75549190445943837</v>
      </c>
      <c r="J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6303.9</v>
      </c>
      <c r="K64" s="377"/>
      <c r="L64" s="321"/>
      <c r="M64" s="321"/>
    </row>
    <row r="65" spans="1:18" ht="30" customHeight="1" x14ac:dyDescent="0.2">
      <c r="B65" s="431">
        <v>240000000</v>
      </c>
      <c r="C65" s="548" t="s">
        <v>642</v>
      </c>
      <c r="D65" s="549"/>
      <c r="E65" s="549"/>
      <c r="F65" s="549" t="e">
        <f>G65/G62</f>
        <v>#DIV/0!</v>
      </c>
      <c r="G65" s="549"/>
      <c r="H65" s="549"/>
      <c r="I65" s="392">
        <f>J65/$J$62</f>
        <v>0</v>
      </c>
      <c r="J65" s="346">
        <f>SUM(G8*$D$8+G9*$D$9+$D$10*G10+$D$11*G11+$D$12*G12+$D$13*G13+$D$14*G14+$D$21*G21+$D$22*G22+$D$23*G23+$D$24*G24+$D$25*G25+$D$26*G26+$D$27*G27+$D$28*G28+$D$29*G29+$D$40*G40+$D$41*G41+$D$59*G59+$D$43*G43+$D$44*G44+$D$45*G45+$D$50*G50+$D$51*G51+$D$52*G52+$D$54*G54+D53*G53+D15*G15+D16*G16+D18*G18+D19*G19+D47*G47+D55*G55)</f>
        <v>0</v>
      </c>
      <c r="K65" s="377"/>
      <c r="L65" s="321"/>
      <c r="M65" s="321"/>
    </row>
    <row r="66" spans="1:18" ht="25.5" customHeight="1" x14ac:dyDescent="0.2">
      <c r="B66" s="202"/>
      <c r="C66" s="290"/>
      <c r="D66" s="201"/>
      <c r="E66" s="163"/>
      <c r="F66" s="372">
        <f>G63+G65</f>
        <v>0</v>
      </c>
      <c r="G66" s="201"/>
      <c r="H66" s="201"/>
      <c r="I66" s="201"/>
      <c r="J66" s="164"/>
      <c r="K66" s="377"/>
      <c r="M66" s="199" t="str">
        <f>B5</f>
        <v>Período Septiembre 2023</v>
      </c>
    </row>
    <row r="67" spans="1:18" ht="30" customHeight="1" x14ac:dyDescent="0.2">
      <c r="B67" s="431">
        <v>400000000</v>
      </c>
      <c r="C67" s="526" t="s">
        <v>635</v>
      </c>
      <c r="D67" s="526"/>
      <c r="E67" s="526"/>
      <c r="F67" s="526"/>
      <c r="G67" s="256">
        <v>75</v>
      </c>
      <c r="H67" s="167">
        <v>10</v>
      </c>
      <c r="I67" s="205" t="s">
        <v>10</v>
      </c>
      <c r="J67" s="346">
        <f>(G67*H67)</f>
        <v>750</v>
      </c>
      <c r="K67" s="377"/>
      <c r="L67" s="321"/>
      <c r="N67" s="199" t="s">
        <v>347</v>
      </c>
      <c r="O67" s="199">
        <v>80089663</v>
      </c>
      <c r="Q67" s="200">
        <v>20002585</v>
      </c>
      <c r="R67" s="333" t="s">
        <v>647</v>
      </c>
    </row>
    <row r="68" spans="1:18" ht="35.25" customHeight="1" x14ac:dyDescent="0.2">
      <c r="B68" s="431">
        <v>400000000</v>
      </c>
      <c r="C68" s="541" t="s">
        <v>636</v>
      </c>
      <c r="D68" s="542"/>
      <c r="E68" s="542"/>
      <c r="F68" s="543"/>
      <c r="G68" s="340">
        <v>1511779.3704080943</v>
      </c>
      <c r="H68" s="167">
        <v>1</v>
      </c>
      <c r="I68" s="205" t="s">
        <v>10</v>
      </c>
      <c r="J68" s="340">
        <f>(G68*H68)</f>
        <v>1511779.3704080943</v>
      </c>
      <c r="K68" s="377"/>
      <c r="L68" s="321"/>
      <c r="N68" s="199" t="s">
        <v>346</v>
      </c>
      <c r="O68" s="199">
        <v>80089659</v>
      </c>
      <c r="Q68" s="201">
        <v>20002374</v>
      </c>
      <c r="R68" s="393"/>
    </row>
    <row r="69" spans="1:18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199"/>
      <c r="P69" s="199"/>
    </row>
    <row r="70" spans="1:18" s="237" customFormat="1" ht="30" customHeight="1" x14ac:dyDescent="0.2">
      <c r="A70" s="199"/>
      <c r="B70" s="535" t="s">
        <v>325</v>
      </c>
      <c r="C70" s="535"/>
      <c r="D70" s="535"/>
      <c r="E70" s="535"/>
      <c r="F70" s="535"/>
      <c r="G70" s="205" t="s">
        <v>8</v>
      </c>
      <c r="H70" s="533">
        <f>J67+J62</f>
        <v>9094.1</v>
      </c>
      <c r="I70" s="533"/>
      <c r="J70" s="533"/>
      <c r="K70" s="378"/>
      <c r="O70" s="199"/>
      <c r="P70" s="225"/>
    </row>
    <row r="71" spans="1:18" s="237" customFormat="1" ht="30" customHeight="1" x14ac:dyDescent="0.2">
      <c r="A71" s="199"/>
      <c r="B71" s="535" t="s">
        <v>15</v>
      </c>
      <c r="C71" s="535"/>
      <c r="D71" s="535"/>
      <c r="E71" s="535"/>
      <c r="F71" s="535"/>
      <c r="G71" s="205" t="s">
        <v>9</v>
      </c>
      <c r="H71" s="533">
        <f>J68</f>
        <v>1511779.3704080943</v>
      </c>
      <c r="I71" s="533"/>
      <c r="J71" s="533"/>
      <c r="K71" s="378"/>
      <c r="O71" s="199">
        <f>H71/350</f>
        <v>4319.3696297374117</v>
      </c>
      <c r="P71" s="199"/>
    </row>
    <row r="72" spans="1:18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O72" s="225">
        <f>O71+H70</f>
        <v>13413.469629737412</v>
      </c>
      <c r="P72" s="200"/>
    </row>
    <row r="73" spans="1:18" ht="24.95" customHeight="1" x14ac:dyDescent="0.2">
      <c r="B73" s="234"/>
      <c r="C73" s="237"/>
      <c r="D73" s="237"/>
      <c r="E73" s="237"/>
      <c r="J73" s="236"/>
    </row>
    <row r="74" spans="1:18" ht="24.95" customHeight="1" x14ac:dyDescent="0.2">
      <c r="B74" s="234"/>
      <c r="C74" s="237"/>
      <c r="D74" s="237"/>
      <c r="E74" s="237"/>
      <c r="J74" s="236"/>
      <c r="O74" s="225">
        <f>O72+'[11]Sevicio-UTE Septiembre 2023 '!O71</f>
        <v>103175.47690571498</v>
      </c>
    </row>
    <row r="75" spans="1:18" ht="24.95" customHeight="1" x14ac:dyDescent="0.2">
      <c r="B75" s="234"/>
      <c r="C75" s="237"/>
      <c r="D75" s="237"/>
      <c r="E75" s="237"/>
      <c r="J75" s="236"/>
    </row>
    <row r="76" spans="1:18" ht="24.95" customHeight="1" x14ac:dyDescent="0.2">
      <c r="B76" s="234"/>
      <c r="C76" s="237"/>
      <c r="D76" s="237"/>
      <c r="E76" s="237"/>
      <c r="J76" s="236"/>
    </row>
    <row r="77" spans="1:18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8" ht="24.95" customHeight="1" x14ac:dyDescent="0.2">
      <c r="B78" s="234"/>
      <c r="D78" s="225"/>
      <c r="F78" s="225"/>
      <c r="G78" s="225"/>
      <c r="H78" s="225"/>
      <c r="I78" s="225"/>
      <c r="J78" s="235"/>
    </row>
    <row r="79" spans="1:18" ht="15" customHeight="1" x14ac:dyDescent="0.2">
      <c r="B79" s="234"/>
      <c r="C79" s="233" t="s">
        <v>16</v>
      </c>
      <c r="D79" s="232"/>
      <c r="E79" s="509" t="s">
        <v>16</v>
      </c>
      <c r="F79" s="509"/>
      <c r="G79" s="509"/>
      <c r="H79" s="509"/>
      <c r="I79" s="509"/>
      <c r="J79" s="510"/>
      <c r="K79" s="379"/>
    </row>
    <row r="80" spans="1:18" ht="15.75" x14ac:dyDescent="0.25">
      <c r="B80" s="230"/>
      <c r="C80" s="229" t="s">
        <v>648</v>
      </c>
      <c r="D80" s="228"/>
      <c r="F80" s="537" t="s">
        <v>337</v>
      </c>
      <c r="G80" s="537"/>
      <c r="H80" s="537"/>
      <c r="I80" s="537"/>
      <c r="J80" s="538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s="439" t="s">
        <v>33</v>
      </c>
      <c r="B105" s="441">
        <v>3.02</v>
      </c>
      <c r="D105" s="441"/>
    </row>
    <row r="106" spans="1:4" x14ac:dyDescent="0.2">
      <c r="A106" s="439" t="s">
        <v>32</v>
      </c>
      <c r="B106" s="441">
        <v>4.04</v>
      </c>
      <c r="C106" s="439"/>
      <c r="D106" s="441"/>
    </row>
    <row r="107" spans="1:4" x14ac:dyDescent="0.2">
      <c r="A107" s="439" t="s">
        <v>38</v>
      </c>
      <c r="B107" s="441">
        <v>3.06</v>
      </c>
      <c r="C107" s="439"/>
      <c r="D107" s="441"/>
    </row>
    <row r="108" spans="1:4" x14ac:dyDescent="0.2">
      <c r="A108" s="439" t="s">
        <v>37</v>
      </c>
      <c r="B108" s="441">
        <v>2.73</v>
      </c>
      <c r="C108" s="439"/>
      <c r="D108" s="441"/>
    </row>
    <row r="109" spans="1:4" x14ac:dyDescent="0.2">
      <c r="A109" s="439" t="s">
        <v>39</v>
      </c>
      <c r="B109" s="441">
        <v>3.59</v>
      </c>
      <c r="C109" s="439"/>
      <c r="D109" s="441"/>
    </row>
    <row r="110" spans="1:4" x14ac:dyDescent="0.2">
      <c r="A110" s="439" t="s">
        <v>41</v>
      </c>
      <c r="B110" s="441">
        <v>2.73</v>
      </c>
      <c r="C110" s="439"/>
      <c r="D110" s="441"/>
    </row>
    <row r="111" spans="1:4" x14ac:dyDescent="0.2">
      <c r="A111" s="439" t="s">
        <v>40</v>
      </c>
      <c r="B111" s="441">
        <v>4.3899999999999997</v>
      </c>
      <c r="C111" s="439"/>
      <c r="D111" s="441"/>
    </row>
    <row r="112" spans="1:4" x14ac:dyDescent="0.2">
      <c r="A112" s="439" t="s">
        <v>29</v>
      </c>
      <c r="B112" s="441">
        <v>3.51</v>
      </c>
      <c r="C112" s="439"/>
      <c r="D112" s="441"/>
    </row>
    <row r="113" spans="1:4" x14ac:dyDescent="0.2">
      <c r="A113" s="439" t="s">
        <v>42</v>
      </c>
      <c r="B113" s="441">
        <v>5.58</v>
      </c>
      <c r="C113" s="439"/>
      <c r="D113" s="441"/>
    </row>
    <row r="114" spans="1:4" x14ac:dyDescent="0.2">
      <c r="A114" s="439" t="s">
        <v>44</v>
      </c>
      <c r="B114" s="441">
        <v>1.5</v>
      </c>
      <c r="C114" s="439"/>
      <c r="D114" s="441"/>
    </row>
    <row r="115" spans="1:4" x14ac:dyDescent="0.2">
      <c r="A115" s="439" t="s">
        <v>31</v>
      </c>
      <c r="B115" s="441">
        <v>2.34</v>
      </c>
      <c r="C115" s="439"/>
      <c r="D115" s="441"/>
    </row>
    <row r="116" spans="1:4" x14ac:dyDescent="0.2">
      <c r="A116" s="439" t="s">
        <v>35</v>
      </c>
      <c r="B116" s="441">
        <v>7.59</v>
      </c>
      <c r="C116" s="439"/>
      <c r="D116" s="441"/>
    </row>
    <row r="117" spans="1:4" x14ac:dyDescent="0.2">
      <c r="A117" s="439" t="s">
        <v>34</v>
      </c>
      <c r="B117" s="441">
        <v>6.92</v>
      </c>
      <c r="C117" s="439"/>
      <c r="D117" s="441"/>
    </row>
    <row r="118" spans="1:4" x14ac:dyDescent="0.2">
      <c r="A118" s="439" t="s">
        <v>43</v>
      </c>
      <c r="B118" s="441">
        <v>4.95</v>
      </c>
      <c r="C118" s="439"/>
      <c r="D118" s="441"/>
    </row>
    <row r="119" spans="1:4" x14ac:dyDescent="0.2">
      <c r="A119" s="439" t="s">
        <v>30</v>
      </c>
      <c r="B119" s="441">
        <v>2.54</v>
      </c>
      <c r="C119" s="439"/>
      <c r="D119" s="441"/>
    </row>
    <row r="120" spans="1:4" x14ac:dyDescent="0.2">
      <c r="A120" s="439" t="s">
        <v>499</v>
      </c>
      <c r="B120" s="441">
        <v>2.41</v>
      </c>
      <c r="C120" s="439"/>
      <c r="D120" s="441"/>
    </row>
    <row r="121" spans="1:4" x14ac:dyDescent="0.2">
      <c r="A121" s="439" t="s">
        <v>424</v>
      </c>
      <c r="B121" s="441">
        <v>4.32</v>
      </c>
      <c r="C121" s="439"/>
      <c r="D121" s="441"/>
    </row>
    <row r="122" spans="1:4" x14ac:dyDescent="0.2">
      <c r="A122" s="439" t="s">
        <v>425</v>
      </c>
      <c r="B122" s="441">
        <v>7.75</v>
      </c>
      <c r="C122" s="439"/>
      <c r="D122" s="441"/>
    </row>
    <row r="123" spans="1:4" x14ac:dyDescent="0.2">
      <c r="A123" s="439" t="s">
        <v>426</v>
      </c>
      <c r="B123" s="441">
        <v>8.26</v>
      </c>
      <c r="C123" s="439"/>
      <c r="D123" s="441"/>
    </row>
    <row r="124" spans="1:4" x14ac:dyDescent="0.2">
      <c r="A124" s="439" t="s">
        <v>427</v>
      </c>
      <c r="B124" s="441">
        <v>7.39</v>
      </c>
      <c r="C124" s="439"/>
      <c r="D124" s="441"/>
    </row>
    <row r="125" spans="1:4" x14ac:dyDescent="0.2">
      <c r="A125" s="439" t="s">
        <v>500</v>
      </c>
      <c r="B125" s="441">
        <v>2850</v>
      </c>
      <c r="C125" s="439"/>
      <c r="D125" s="441"/>
    </row>
    <row r="126" spans="1:4" x14ac:dyDescent="0.2">
      <c r="A126" s="439" t="s">
        <v>501</v>
      </c>
      <c r="B126" s="441">
        <v>5.84</v>
      </c>
      <c r="C126" s="439"/>
      <c r="D126" s="441"/>
    </row>
    <row r="127" spans="1:4" x14ac:dyDescent="0.2">
      <c r="A127" s="439" t="s">
        <v>430</v>
      </c>
      <c r="B127" s="441">
        <v>2.79</v>
      </c>
      <c r="C127" s="439"/>
      <c r="D127" s="441"/>
    </row>
    <row r="128" spans="1:4" x14ac:dyDescent="0.2">
      <c r="A128" s="439" t="s">
        <v>502</v>
      </c>
      <c r="B128" s="441">
        <v>4.97</v>
      </c>
      <c r="C128" s="439"/>
      <c r="D128" s="441"/>
    </row>
    <row r="129" spans="1:4" x14ac:dyDescent="0.2">
      <c r="A129" s="439" t="s">
        <v>503</v>
      </c>
      <c r="B129" s="441">
        <v>4.1900000000000004</v>
      </c>
      <c r="C129" s="439"/>
      <c r="D129" s="441"/>
    </row>
    <row r="130" spans="1:4" x14ac:dyDescent="0.2">
      <c r="A130" s="439" t="s">
        <v>504</v>
      </c>
      <c r="B130" s="441">
        <v>5.27</v>
      </c>
      <c r="C130" s="439"/>
      <c r="D130" s="441"/>
    </row>
    <row r="131" spans="1:4" x14ac:dyDescent="0.2">
      <c r="A131" s="439" t="s">
        <v>434</v>
      </c>
      <c r="B131" s="441">
        <v>5.54</v>
      </c>
      <c r="C131" s="439"/>
      <c r="D131" s="441"/>
    </row>
    <row r="132" spans="1:4" x14ac:dyDescent="0.2">
      <c r="A132" s="439" t="s">
        <v>505</v>
      </c>
      <c r="B132" s="441">
        <v>6.73</v>
      </c>
      <c r="C132" s="439"/>
      <c r="D132" s="441"/>
    </row>
    <row r="133" spans="1:4" x14ac:dyDescent="0.2">
      <c r="A133" s="439" t="s">
        <v>506</v>
      </c>
      <c r="B133" s="441">
        <v>4.32</v>
      </c>
      <c r="C133" s="439"/>
      <c r="D133" s="441"/>
    </row>
    <row r="134" spans="1:4" x14ac:dyDescent="0.2">
      <c r="A134" s="439" t="s">
        <v>507</v>
      </c>
      <c r="B134" s="441">
        <v>3.28</v>
      </c>
      <c r="C134" s="439"/>
      <c r="D134" s="441"/>
    </row>
    <row r="135" spans="1:4" x14ac:dyDescent="0.2">
      <c r="A135" s="439" t="s">
        <v>508</v>
      </c>
      <c r="B135" s="441">
        <v>5.59</v>
      </c>
      <c r="C135" s="439"/>
      <c r="D135" s="441"/>
    </row>
    <row r="136" spans="1:4" x14ac:dyDescent="0.2">
      <c r="A136" s="439" t="s">
        <v>439</v>
      </c>
      <c r="B136" s="441">
        <v>5.46</v>
      </c>
      <c r="C136" s="439"/>
      <c r="D136" s="441"/>
    </row>
    <row r="137" spans="1:4" x14ac:dyDescent="0.2">
      <c r="A137" s="439" t="s">
        <v>246</v>
      </c>
      <c r="B137" s="441">
        <v>5.46</v>
      </c>
      <c r="C137" s="439"/>
      <c r="D137" s="441"/>
    </row>
    <row r="138" spans="1:4" x14ac:dyDescent="0.2">
      <c r="A138" s="439" t="s">
        <v>28</v>
      </c>
      <c r="B138" s="441">
        <v>4.0999999999999996</v>
      </c>
      <c r="C138" s="439"/>
      <c r="D138" s="441"/>
    </row>
    <row r="139" spans="1:4" x14ac:dyDescent="0.2">
      <c r="A139" s="439" t="s">
        <v>71</v>
      </c>
      <c r="B139" s="441">
        <v>4.0999999999999996</v>
      </c>
      <c r="C139" s="439"/>
      <c r="D139" s="441"/>
    </row>
    <row r="140" spans="1:4" x14ac:dyDescent="0.2">
      <c r="A140" s="439" t="s">
        <v>509</v>
      </c>
      <c r="B140" s="441">
        <v>6.05</v>
      </c>
      <c r="C140" s="439"/>
      <c r="D140" s="441"/>
    </row>
    <row r="141" spans="1:4" x14ac:dyDescent="0.2">
      <c r="A141" s="439" t="s">
        <v>210</v>
      </c>
      <c r="B141" s="441">
        <v>5.65</v>
      </c>
      <c r="C141" s="439"/>
      <c r="D141" s="441"/>
    </row>
    <row r="142" spans="1:4" x14ac:dyDescent="0.2">
      <c r="A142" s="439" t="s">
        <v>510</v>
      </c>
      <c r="B142" s="441">
        <v>6.59</v>
      </c>
      <c r="C142" s="439"/>
      <c r="D142" s="441"/>
    </row>
    <row r="143" spans="1:4" x14ac:dyDescent="0.2">
      <c r="A143" s="439" t="s">
        <v>511</v>
      </c>
      <c r="B143" s="441">
        <v>6.65</v>
      </c>
      <c r="C143" s="439"/>
      <c r="D143" s="441"/>
    </row>
    <row r="144" spans="1:4" x14ac:dyDescent="0.2">
      <c r="A144" s="439" t="s">
        <v>382</v>
      </c>
      <c r="B144" s="441">
        <v>4.95</v>
      </c>
      <c r="C144" s="439"/>
      <c r="D144" s="441"/>
    </row>
    <row r="145" spans="1:4" x14ac:dyDescent="0.2">
      <c r="A145" s="439" t="s">
        <v>448</v>
      </c>
      <c r="B145" s="441">
        <v>5.8</v>
      </c>
      <c r="C145" s="439"/>
      <c r="D145" s="441"/>
    </row>
    <row r="146" spans="1:4" x14ac:dyDescent="0.2">
      <c r="A146" s="439" t="s">
        <v>449</v>
      </c>
      <c r="B146" s="441">
        <v>6.22</v>
      </c>
      <c r="C146" s="439"/>
      <c r="D146" s="441"/>
    </row>
    <row r="147" spans="1:4" x14ac:dyDescent="0.2">
      <c r="A147" s="439" t="s">
        <v>149</v>
      </c>
      <c r="B147" s="441">
        <v>7.02</v>
      </c>
      <c r="C147" s="439"/>
      <c r="D147" s="441"/>
    </row>
    <row r="148" spans="1:4" x14ac:dyDescent="0.2">
      <c r="A148" s="439" t="s">
        <v>214</v>
      </c>
      <c r="B148" s="441">
        <v>6.21</v>
      </c>
      <c r="C148" s="439"/>
      <c r="D148" s="441"/>
    </row>
    <row r="149" spans="1:4" x14ac:dyDescent="0.2">
      <c r="A149" s="439" t="s">
        <v>166</v>
      </c>
      <c r="B149" s="441">
        <v>7.95</v>
      </c>
      <c r="C149" s="439"/>
      <c r="D149" s="441"/>
    </row>
    <row r="150" spans="1:4" x14ac:dyDescent="0.2">
      <c r="A150" s="439" t="s">
        <v>483</v>
      </c>
      <c r="B150" s="441">
        <v>5.59</v>
      </c>
      <c r="C150" s="439"/>
      <c r="D150" s="441"/>
    </row>
    <row r="151" spans="1:4" x14ac:dyDescent="0.2">
      <c r="A151" s="439" t="s">
        <v>451</v>
      </c>
      <c r="B151" s="441">
        <v>4.93</v>
      </c>
      <c r="C151" s="439"/>
      <c r="D151" s="441"/>
    </row>
    <row r="152" spans="1:4" x14ac:dyDescent="0.2">
      <c r="A152" s="439" t="s">
        <v>484</v>
      </c>
      <c r="B152" s="199">
        <v>5.75</v>
      </c>
      <c r="C152" s="199" t="s">
        <v>376</v>
      </c>
      <c r="D152" s="441"/>
    </row>
    <row r="153" spans="1:4" x14ac:dyDescent="0.2">
      <c r="A153" s="199" t="s">
        <v>389</v>
      </c>
      <c r="B153" s="199">
        <v>2.95</v>
      </c>
      <c r="D153" s="441"/>
    </row>
    <row r="154" spans="1:4" x14ac:dyDescent="0.2">
      <c r="A154" s="199" t="s">
        <v>631</v>
      </c>
      <c r="B154" s="199">
        <v>2.71</v>
      </c>
      <c r="D154" s="441"/>
    </row>
    <row r="155" spans="1:4" x14ac:dyDescent="0.2">
      <c r="A155" s="199" t="s">
        <v>626</v>
      </c>
      <c r="B155" s="199">
        <v>4.0199999999999996</v>
      </c>
    </row>
    <row r="156" spans="1:4" x14ac:dyDescent="0.2">
      <c r="A156" s="199" t="s">
        <v>625</v>
      </c>
      <c r="B156" s="199">
        <v>6.41</v>
      </c>
    </row>
  </sheetData>
  <autoFilter ref="A7:Q68" xr:uid="{683D588E-22FA-485E-924C-B8D31ACEA8F3}">
    <filterColumn colId="7">
      <filters blank="1">
        <filter val="1,00"/>
        <filter val="1.785,00"/>
        <filter val="195"/>
        <filter val="500"/>
        <filter val="505"/>
        <filter val="585"/>
        <filter val="9,00"/>
      </filters>
    </filterColumn>
  </autoFilter>
  <mergeCells count="18">
    <mergeCell ref="C61:F61"/>
    <mergeCell ref="B2:J2"/>
    <mergeCell ref="B3:J3"/>
    <mergeCell ref="B4:J4"/>
    <mergeCell ref="B5:J5"/>
    <mergeCell ref="C60:D60"/>
    <mergeCell ref="F80:J80"/>
    <mergeCell ref="C62:H62"/>
    <mergeCell ref="C63:H63"/>
    <mergeCell ref="C64:H64"/>
    <mergeCell ref="C65:H65"/>
    <mergeCell ref="C67:F67"/>
    <mergeCell ref="C68:F68"/>
    <mergeCell ref="B70:F70"/>
    <mergeCell ref="H70:J70"/>
    <mergeCell ref="B71:F71"/>
    <mergeCell ref="H71:J71"/>
    <mergeCell ref="E79:J7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C4F87-C5FF-4E63-B98D-81002EBB0983}">
  <sheetPr>
    <pageSetUpPr fitToPage="1"/>
  </sheetPr>
  <dimension ref="A1:P118"/>
  <sheetViews>
    <sheetView topLeftCell="B1" zoomScaleNormal="100" workbookViewId="0">
      <selection activeCell="B4" sqref="B4:J4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8" max="8" width="11.42578125" style="439"/>
    <col min="9" max="9" width="20.140625" style="199" bestFit="1" customWidth="1"/>
    <col min="10" max="10" width="25.28515625" style="199" bestFit="1" customWidth="1"/>
    <col min="11" max="11" width="12.7109375" style="199" bestFit="1" customWidth="1"/>
    <col min="12" max="12" width="7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ht="15.75" thickBot="1" x14ac:dyDescent="0.25">
      <c r="B4" s="442" t="s">
        <v>679</v>
      </c>
      <c r="C4" s="443">
        <v>45167</v>
      </c>
      <c r="D4" s="444" t="s">
        <v>625</v>
      </c>
      <c r="E4" s="444">
        <v>585</v>
      </c>
      <c r="F4" s="204"/>
      <c r="G4" s="204" t="s">
        <v>383</v>
      </c>
      <c r="I4" s="200"/>
    </row>
    <row r="5" spans="2:16" ht="15.75" thickBot="1" x14ac:dyDescent="0.25">
      <c r="B5" s="442" t="s">
        <v>679</v>
      </c>
      <c r="C5" s="443">
        <v>45167</v>
      </c>
      <c r="D5" s="444" t="s">
        <v>430</v>
      </c>
      <c r="E5" s="444">
        <v>195</v>
      </c>
      <c r="F5" s="204"/>
      <c r="G5" s="204" t="s">
        <v>383</v>
      </c>
      <c r="I5" s="200"/>
    </row>
    <row r="6" spans="2:16" ht="15.75" thickBot="1" x14ac:dyDescent="0.25">
      <c r="B6" s="442" t="s">
        <v>679</v>
      </c>
      <c r="C6" s="443">
        <v>45167</v>
      </c>
      <c r="D6" s="444" t="s">
        <v>626</v>
      </c>
      <c r="E6" s="444">
        <v>500</v>
      </c>
      <c r="F6" s="204"/>
      <c r="G6" s="204" t="s">
        <v>383</v>
      </c>
      <c r="I6" s="413" t="s">
        <v>154</v>
      </c>
      <c r="J6" s="413" t="s">
        <v>112</v>
      </c>
      <c r="K6" s="413"/>
      <c r="L6" s="413"/>
      <c r="M6" s="413"/>
      <c r="N6" s="439"/>
      <c r="O6" s="439"/>
    </row>
    <row r="7" spans="2:16" ht="15.75" thickBot="1" x14ac:dyDescent="0.25">
      <c r="B7" s="442" t="s">
        <v>679</v>
      </c>
      <c r="C7" s="443">
        <v>45167</v>
      </c>
      <c r="D7" s="444" t="s">
        <v>32</v>
      </c>
      <c r="E7" s="444">
        <v>505</v>
      </c>
      <c r="F7" s="204"/>
      <c r="G7" s="204" t="s">
        <v>384</v>
      </c>
      <c r="I7" s="413" t="s">
        <v>23</v>
      </c>
      <c r="J7" s="413" t="s">
        <v>27</v>
      </c>
      <c r="K7" s="413" t="s">
        <v>383</v>
      </c>
      <c r="L7" s="413" t="s">
        <v>384</v>
      </c>
      <c r="M7" s="413" t="s">
        <v>24</v>
      </c>
      <c r="N7" s="439"/>
      <c r="O7" s="439"/>
    </row>
    <row r="8" spans="2:16" ht="15.75" thickBot="1" x14ac:dyDescent="0.25">
      <c r="B8" s="442"/>
      <c r="C8" s="443"/>
      <c r="D8" s="444"/>
      <c r="E8" s="444"/>
      <c r="F8" s="204"/>
      <c r="G8" s="204" t="s">
        <v>383</v>
      </c>
      <c r="I8" s="413" t="s">
        <v>32</v>
      </c>
      <c r="J8" s="413"/>
      <c r="K8" s="413"/>
      <c r="L8" s="413">
        <v>505</v>
      </c>
      <c r="M8" s="413">
        <v>505</v>
      </c>
      <c r="N8" s="439"/>
      <c r="O8" s="439"/>
      <c r="P8" s="200"/>
    </row>
    <row r="9" spans="2:16" ht="15.75" thickBot="1" x14ac:dyDescent="0.25">
      <c r="B9" s="442"/>
      <c r="C9" s="443"/>
      <c r="D9" s="444"/>
      <c r="E9" s="444"/>
      <c r="F9" s="204"/>
      <c r="G9" s="204" t="s">
        <v>383</v>
      </c>
      <c r="I9" s="413" t="s">
        <v>625</v>
      </c>
      <c r="J9" s="413"/>
      <c r="K9" s="413">
        <v>585</v>
      </c>
      <c r="L9" s="413"/>
      <c r="M9" s="413">
        <v>585</v>
      </c>
      <c r="N9" s="439"/>
      <c r="O9" s="439"/>
      <c r="P9" s="200"/>
    </row>
    <row r="10" spans="2:16" ht="15.75" thickBot="1" x14ac:dyDescent="0.25">
      <c r="B10" s="442"/>
      <c r="C10" s="443"/>
      <c r="D10" s="444"/>
      <c r="E10" s="444"/>
      <c r="F10" s="204"/>
      <c r="G10" s="204" t="s">
        <v>384</v>
      </c>
      <c r="I10" s="413" t="s">
        <v>430</v>
      </c>
      <c r="J10" s="413"/>
      <c r="K10" s="413">
        <v>195</v>
      </c>
      <c r="L10" s="413"/>
      <c r="M10" s="413">
        <v>195</v>
      </c>
      <c r="N10" s="439"/>
      <c r="O10" s="439"/>
      <c r="P10" s="200"/>
    </row>
    <row r="11" spans="2:16" ht="15.75" thickBot="1" x14ac:dyDescent="0.25">
      <c r="B11" s="442"/>
      <c r="C11" s="443"/>
      <c r="D11" s="444"/>
      <c r="E11" s="444"/>
      <c r="F11" s="204"/>
      <c r="G11" s="204" t="s">
        <v>383</v>
      </c>
      <c r="I11" s="413" t="s">
        <v>626</v>
      </c>
      <c r="J11" s="413"/>
      <c r="K11" s="413">
        <v>500</v>
      </c>
      <c r="L11" s="413"/>
      <c r="M11" s="413">
        <v>500</v>
      </c>
      <c r="N11" s="439"/>
      <c r="O11" s="439"/>
      <c r="P11" s="200"/>
    </row>
    <row r="12" spans="2:16" ht="15.75" thickBot="1" x14ac:dyDescent="0.25">
      <c r="B12" s="442"/>
      <c r="C12" s="443"/>
      <c r="D12" s="444"/>
      <c r="E12" s="444"/>
      <c r="F12" s="204"/>
      <c r="G12" s="204" t="s">
        <v>383</v>
      </c>
      <c r="I12" s="413" t="s">
        <v>27</v>
      </c>
      <c r="J12" s="413"/>
      <c r="K12" s="413"/>
      <c r="L12" s="413"/>
      <c r="M12" s="413"/>
      <c r="N12" s="439"/>
      <c r="O12" s="439"/>
      <c r="P12" s="200"/>
    </row>
    <row r="13" spans="2:16" ht="15.75" thickBot="1" x14ac:dyDescent="0.25">
      <c r="B13" s="442"/>
      <c r="C13" s="443"/>
      <c r="D13" s="444"/>
      <c r="E13" s="444"/>
      <c r="F13" s="204"/>
      <c r="G13" s="204" t="s">
        <v>383</v>
      </c>
      <c r="I13" s="413" t="s">
        <v>24</v>
      </c>
      <c r="J13" s="413"/>
      <c r="K13" s="413">
        <v>1280</v>
      </c>
      <c r="L13" s="413">
        <v>505</v>
      </c>
      <c r="M13" s="413">
        <v>1785</v>
      </c>
      <c r="N13" s="439"/>
      <c r="O13" s="439"/>
      <c r="P13" s="200"/>
    </row>
    <row r="14" spans="2:16" ht="15.75" thickBot="1" x14ac:dyDescent="0.25">
      <c r="B14" s="442"/>
      <c r="C14" s="443"/>
      <c r="D14" s="444"/>
      <c r="E14" s="444"/>
      <c r="F14" s="204"/>
      <c r="G14" s="204" t="s">
        <v>383</v>
      </c>
      <c r="I14" s="439"/>
      <c r="J14" s="439"/>
      <c r="K14" s="439"/>
      <c r="L14" s="439"/>
      <c r="M14" s="439"/>
      <c r="N14" s="439"/>
      <c r="O14" s="439"/>
      <c r="P14" s="200"/>
    </row>
    <row r="15" spans="2:16" x14ac:dyDescent="0.2">
      <c r="B15" s="205"/>
      <c r="C15" s="207"/>
      <c r="D15" s="204"/>
      <c r="E15" s="401"/>
      <c r="F15" s="204"/>
      <c r="G15" s="204"/>
      <c r="I15" s="439"/>
      <c r="J15" s="439"/>
      <c r="K15" s="439"/>
      <c r="L15" s="439"/>
      <c r="M15" s="439"/>
      <c r="N15" s="439"/>
      <c r="O15" s="439"/>
      <c r="P15" s="200"/>
    </row>
    <row r="16" spans="2:16" x14ac:dyDescent="0.2">
      <c r="B16" s="205"/>
      <c r="C16" s="207"/>
      <c r="D16" s="204"/>
      <c r="E16" s="401"/>
      <c r="F16" s="204"/>
      <c r="G16" s="204"/>
      <c r="H16" s="439" t="s">
        <v>613</v>
      </c>
      <c r="I16" s="439"/>
      <c r="J16" s="439"/>
      <c r="K16" s="439"/>
      <c r="L16" s="439"/>
      <c r="M16" s="439"/>
      <c r="N16" s="439"/>
      <c r="O16" s="439"/>
      <c r="P16" s="200"/>
    </row>
    <row r="17" spans="2:15" x14ac:dyDescent="0.2">
      <c r="B17" s="205"/>
      <c r="C17" s="207"/>
      <c r="D17" s="204"/>
      <c r="E17" s="401"/>
      <c r="F17" s="204"/>
      <c r="G17" s="204"/>
      <c r="I17" s="439"/>
      <c r="J17" s="439"/>
      <c r="K17" s="439"/>
      <c r="L17" s="439"/>
      <c r="M17" s="439"/>
      <c r="N17" s="439"/>
      <c r="O17" s="439"/>
    </row>
    <row r="18" spans="2:15" x14ac:dyDescent="0.2">
      <c r="B18" s="205"/>
      <c r="C18" s="207"/>
      <c r="D18" s="204"/>
      <c r="E18" s="401"/>
      <c r="F18" s="204"/>
      <c r="G18" s="204"/>
      <c r="I18" s="439"/>
      <c r="J18" s="439"/>
      <c r="K18" s="439"/>
      <c r="L18" s="439"/>
      <c r="M18" s="439"/>
      <c r="N18" s="439"/>
      <c r="O18" s="439"/>
    </row>
    <row r="19" spans="2:15" x14ac:dyDescent="0.2">
      <c r="B19" s="205"/>
      <c r="C19" s="207"/>
      <c r="D19" s="204"/>
      <c r="E19" s="401"/>
      <c r="F19" s="204"/>
      <c r="G19" s="204"/>
      <c r="I19" s="439"/>
      <c r="J19" s="439"/>
      <c r="K19" s="439"/>
      <c r="L19" s="439"/>
      <c r="M19" s="439"/>
      <c r="N19" s="439"/>
      <c r="O19" s="439"/>
    </row>
    <row r="20" spans="2:15" x14ac:dyDescent="0.2">
      <c r="B20" s="205"/>
      <c r="C20" s="207"/>
      <c r="D20" s="204"/>
      <c r="E20" s="401"/>
      <c r="F20" s="204"/>
      <c r="G20" s="204"/>
      <c r="I20" s="439"/>
      <c r="J20" s="439"/>
      <c r="K20" s="439"/>
      <c r="L20" s="439"/>
      <c r="M20" s="439"/>
      <c r="N20" s="439"/>
      <c r="O20" s="439"/>
    </row>
    <row r="21" spans="2:15" x14ac:dyDescent="0.2">
      <c r="B21" s="205"/>
      <c r="C21" s="207"/>
      <c r="D21" s="204"/>
      <c r="E21" s="401"/>
      <c r="F21" s="204"/>
      <c r="G21" s="204"/>
      <c r="I21" s="439"/>
      <c r="J21" s="439"/>
      <c r="K21" s="439"/>
      <c r="L21" s="439"/>
      <c r="M21" s="439"/>
      <c r="N21" s="439"/>
      <c r="O21" s="439"/>
    </row>
    <row r="22" spans="2:15" x14ac:dyDescent="0.2">
      <c r="B22" s="205"/>
      <c r="C22" s="207"/>
      <c r="D22" s="204"/>
      <c r="E22" s="341"/>
      <c r="F22" s="204"/>
      <c r="G22" s="204"/>
      <c r="I22" s="439"/>
      <c r="J22" s="439"/>
      <c r="K22" s="439"/>
      <c r="L22" s="439"/>
      <c r="M22" s="439"/>
      <c r="N22" s="439"/>
      <c r="O22" s="439"/>
    </row>
    <row r="23" spans="2:15" x14ac:dyDescent="0.2">
      <c r="B23" s="205"/>
      <c r="C23" s="207"/>
      <c r="D23" s="204"/>
      <c r="E23" s="341"/>
      <c r="F23" s="204"/>
      <c r="G23" s="204"/>
      <c r="H23" s="445"/>
      <c r="I23" s="439"/>
      <c r="J23" s="439"/>
      <c r="K23" s="439"/>
      <c r="L23" s="439"/>
      <c r="M23" s="439"/>
      <c r="N23" s="439"/>
      <c r="O23" s="439"/>
    </row>
    <row r="24" spans="2:15" x14ac:dyDescent="0.2">
      <c r="B24" s="205"/>
      <c r="C24" s="207"/>
      <c r="D24" s="204"/>
      <c r="E24" s="341"/>
      <c r="F24" s="204"/>
      <c r="G24" s="204"/>
      <c r="H24" s="445"/>
      <c r="I24" s="439"/>
      <c r="J24" s="439"/>
      <c r="K24" s="439"/>
      <c r="L24" s="439"/>
      <c r="M24" s="439"/>
      <c r="N24" s="439"/>
      <c r="O24" s="439"/>
    </row>
    <row r="25" spans="2:15" x14ac:dyDescent="0.2">
      <c r="B25" s="205"/>
      <c r="C25" s="207"/>
      <c r="D25" s="204"/>
      <c r="E25" s="358"/>
      <c r="F25" s="204"/>
      <c r="G25" s="204"/>
      <c r="H25" s="445"/>
      <c r="I25" s="439"/>
      <c r="J25" s="439"/>
      <c r="K25" s="439"/>
      <c r="L25" s="439"/>
      <c r="M25" s="439"/>
      <c r="N25" s="439"/>
    </row>
    <row r="26" spans="2:15" x14ac:dyDescent="0.2">
      <c r="B26" s="205"/>
      <c r="C26" s="207"/>
      <c r="D26" s="204"/>
      <c r="E26" s="401"/>
      <c r="F26" s="204"/>
      <c r="G26" s="204"/>
      <c r="H26" s="445"/>
      <c r="I26" s="439"/>
      <c r="J26" s="439"/>
      <c r="K26" s="439"/>
      <c r="L26" s="439"/>
      <c r="M26" s="439"/>
    </row>
    <row r="27" spans="2:15" x14ac:dyDescent="0.2">
      <c r="B27" s="205"/>
      <c r="C27" s="207"/>
      <c r="D27" s="204"/>
      <c r="E27" s="401"/>
      <c r="F27" s="204"/>
      <c r="G27" s="204"/>
      <c r="H27" s="445"/>
      <c r="I27" s="439"/>
      <c r="J27" s="439"/>
      <c r="K27" s="404"/>
      <c r="L27" s="404"/>
    </row>
    <row r="28" spans="2:15" x14ac:dyDescent="0.2">
      <c r="B28" s="205"/>
      <c r="C28" s="207"/>
      <c r="D28" s="204"/>
      <c r="E28" s="401"/>
      <c r="F28" s="204"/>
      <c r="G28" s="204"/>
      <c r="H28" s="445"/>
      <c r="I28" s="439"/>
      <c r="J28" s="439"/>
    </row>
    <row r="29" spans="2:15" x14ac:dyDescent="0.2">
      <c r="B29" s="205"/>
      <c r="C29" s="207"/>
      <c r="D29" s="204"/>
      <c r="E29" s="401"/>
      <c r="F29" s="204"/>
      <c r="G29" s="204"/>
      <c r="H29" s="445"/>
      <c r="I29" s="439"/>
      <c r="J29" s="439"/>
    </row>
    <row r="30" spans="2:15" x14ac:dyDescent="0.2">
      <c r="B30" s="205"/>
      <c r="C30" s="207"/>
      <c r="D30" s="204"/>
      <c r="E30" s="401"/>
      <c r="F30" s="204"/>
      <c r="G30" s="204"/>
      <c r="H30" s="445"/>
      <c r="I30" s="439"/>
      <c r="J30" s="439"/>
    </row>
    <row r="31" spans="2:15" x14ac:dyDescent="0.2">
      <c r="B31" s="205"/>
      <c r="C31" s="207"/>
      <c r="D31" s="204"/>
      <c r="E31" s="401"/>
      <c r="F31" s="204"/>
      <c r="G31" s="204"/>
      <c r="H31" s="445"/>
      <c r="I31" s="439"/>
      <c r="J31" s="439"/>
      <c r="K31" s="348"/>
      <c r="L31" s="200"/>
      <c r="M31" s="200"/>
      <c r="N31" s="200"/>
    </row>
    <row r="32" spans="2:15" x14ac:dyDescent="0.2">
      <c r="B32" s="205"/>
      <c r="C32" s="207"/>
      <c r="D32" s="204"/>
      <c r="E32" s="401"/>
      <c r="F32" s="204"/>
      <c r="G32" s="204"/>
      <c r="H32" s="445"/>
      <c r="I32" s="439"/>
      <c r="J32" s="439"/>
    </row>
    <row r="33" spans="1:10" x14ac:dyDescent="0.2">
      <c r="B33" s="205"/>
      <c r="C33" s="207"/>
      <c r="D33" s="204"/>
      <c r="E33" s="401"/>
      <c r="F33" s="204"/>
      <c r="G33" s="204"/>
      <c r="H33" s="445"/>
      <c r="I33" s="439"/>
      <c r="J33" s="439"/>
    </row>
    <row r="34" spans="1:10" x14ac:dyDescent="0.2">
      <c r="B34" s="205"/>
      <c r="C34" s="207"/>
      <c r="D34" s="204"/>
      <c r="E34" s="401"/>
      <c r="F34" s="204"/>
      <c r="G34" s="204"/>
      <c r="H34" s="445"/>
      <c r="I34" s="439"/>
      <c r="J34" s="439"/>
    </row>
    <row r="35" spans="1:10" x14ac:dyDescent="0.2">
      <c r="B35" s="205"/>
      <c r="C35" s="207"/>
      <c r="D35" s="204"/>
      <c r="E35" s="401"/>
      <c r="F35" s="204"/>
      <c r="G35" s="204"/>
      <c r="H35" s="445"/>
      <c r="I35" s="439"/>
      <c r="J35" s="439"/>
    </row>
    <row r="36" spans="1:10" x14ac:dyDescent="0.2">
      <c r="B36" s="205"/>
      <c r="C36" s="207"/>
      <c r="D36" s="204"/>
      <c r="E36" s="401"/>
      <c r="F36" s="204"/>
      <c r="G36" s="204"/>
      <c r="H36" s="445"/>
      <c r="I36" s="439"/>
      <c r="J36" s="439"/>
    </row>
    <row r="37" spans="1:10" x14ac:dyDescent="0.2">
      <c r="B37" s="205"/>
      <c r="C37" s="207"/>
      <c r="D37" s="204"/>
      <c r="E37" s="401"/>
      <c r="F37" s="204"/>
      <c r="G37" s="204"/>
      <c r="H37" s="445"/>
      <c r="I37" s="439"/>
      <c r="J37" s="439"/>
    </row>
    <row r="38" spans="1:10" x14ac:dyDescent="0.2">
      <c r="B38" s="205"/>
      <c r="C38" s="207"/>
      <c r="D38" s="204"/>
      <c r="E38" s="401"/>
      <c r="F38" s="204"/>
      <c r="G38" s="204"/>
      <c r="H38" s="445"/>
      <c r="I38" s="439"/>
      <c r="J38" s="439"/>
    </row>
    <row r="39" spans="1:10" x14ac:dyDescent="0.2">
      <c r="B39" s="205"/>
      <c r="C39" s="207"/>
      <c r="D39" s="204"/>
      <c r="E39" s="401"/>
      <c r="F39" s="204"/>
      <c r="G39" s="204"/>
      <c r="H39" s="445"/>
      <c r="I39" s="439"/>
      <c r="J39" s="439"/>
    </row>
    <row r="40" spans="1:10" x14ac:dyDescent="0.2">
      <c r="B40" s="205"/>
      <c r="C40" s="207"/>
      <c r="D40" s="204"/>
      <c r="E40" s="401"/>
      <c r="F40" s="204"/>
      <c r="G40" s="204"/>
      <c r="H40" s="445"/>
      <c r="I40" s="439"/>
      <c r="J40" s="439"/>
    </row>
    <row r="41" spans="1:10" x14ac:dyDescent="0.2">
      <c r="B41" s="205"/>
      <c r="C41" s="207"/>
      <c r="D41" s="204"/>
      <c r="E41" s="401"/>
      <c r="F41" s="204"/>
      <c r="G41" s="204"/>
      <c r="H41" s="445"/>
      <c r="I41" s="439"/>
      <c r="J41" s="439"/>
    </row>
    <row r="42" spans="1:10" x14ac:dyDescent="0.2">
      <c r="B42" s="205"/>
      <c r="C42" s="207"/>
      <c r="D42" s="204"/>
      <c r="E42" s="401"/>
      <c r="F42" s="204"/>
      <c r="G42" s="204"/>
      <c r="H42" s="445"/>
      <c r="I42" s="439"/>
      <c r="J42" s="439"/>
    </row>
    <row r="43" spans="1:10" x14ac:dyDescent="0.2">
      <c r="B43" s="205"/>
      <c r="C43" s="207"/>
      <c r="D43" s="204"/>
      <c r="E43" s="401"/>
      <c r="F43" s="204"/>
      <c r="G43" s="204"/>
      <c r="H43" s="445"/>
      <c r="I43" s="439"/>
      <c r="J43" s="439"/>
    </row>
    <row r="44" spans="1:10" x14ac:dyDescent="0.2">
      <c r="C44" s="203"/>
      <c r="F44" s="200"/>
      <c r="H44" s="445"/>
      <c r="I44" s="439"/>
      <c r="J44" s="439"/>
    </row>
    <row r="45" spans="1:10" x14ac:dyDescent="0.2">
      <c r="C45" s="203"/>
      <c r="F45" s="200"/>
      <c r="H45" s="445"/>
      <c r="I45" s="439"/>
      <c r="J45" s="439"/>
    </row>
    <row r="46" spans="1:10" s="200" customFormat="1" x14ac:dyDescent="0.2">
      <c r="A46" s="199"/>
      <c r="C46" s="203"/>
      <c r="G46" s="199"/>
      <c r="I46" s="439"/>
      <c r="J46" s="439"/>
    </row>
    <row r="47" spans="1:10" s="200" customFormat="1" x14ac:dyDescent="0.2">
      <c r="A47" s="199"/>
      <c r="B47" s="439" t="s">
        <v>33</v>
      </c>
      <c r="C47" s="200" t="s">
        <v>384</v>
      </c>
      <c r="G47" s="199"/>
      <c r="I47" s="439"/>
      <c r="J47" s="439"/>
    </row>
    <row r="48" spans="1:10" s="200" customFormat="1" x14ac:dyDescent="0.2">
      <c r="A48" s="199"/>
      <c r="B48" s="439" t="s">
        <v>32</v>
      </c>
      <c r="C48" s="200" t="s">
        <v>383</v>
      </c>
      <c r="F48" s="201"/>
      <c r="G48" s="199"/>
      <c r="I48" s="439"/>
      <c r="J48" s="439"/>
    </row>
    <row r="49" spans="1:10" s="200" customFormat="1" x14ac:dyDescent="0.2">
      <c r="A49" s="199"/>
      <c r="B49" s="439" t="s">
        <v>38</v>
      </c>
      <c r="C49" s="200" t="s">
        <v>527</v>
      </c>
      <c r="F49" s="201"/>
      <c r="G49" s="199"/>
      <c r="I49" s="439"/>
      <c r="J49" s="439"/>
    </row>
    <row r="50" spans="1:10" s="200" customFormat="1" x14ac:dyDescent="0.2">
      <c r="A50" s="199"/>
      <c r="B50" s="439" t="s">
        <v>37</v>
      </c>
      <c r="F50" s="201"/>
      <c r="G50" s="199"/>
      <c r="I50" s="199"/>
    </row>
    <row r="51" spans="1:10" s="200" customFormat="1" x14ac:dyDescent="0.2">
      <c r="A51" s="199"/>
      <c r="B51" s="439" t="s">
        <v>39</v>
      </c>
      <c r="F51" s="201"/>
      <c r="G51" s="199"/>
      <c r="I51" s="199"/>
    </row>
    <row r="52" spans="1:10" s="200" customFormat="1" x14ac:dyDescent="0.2">
      <c r="A52" s="199"/>
      <c r="B52" s="439" t="s">
        <v>416</v>
      </c>
      <c r="F52" s="201"/>
      <c r="G52" s="199"/>
      <c r="I52" s="199"/>
    </row>
    <row r="53" spans="1:10" s="200" customFormat="1" x14ac:dyDescent="0.2">
      <c r="A53" s="199"/>
      <c r="B53" s="439" t="s">
        <v>40</v>
      </c>
      <c r="F53" s="201"/>
      <c r="G53" s="199"/>
      <c r="I53" s="199"/>
    </row>
    <row r="54" spans="1:10" s="200" customFormat="1" x14ac:dyDescent="0.2">
      <c r="A54" s="199"/>
      <c r="B54" s="439" t="s">
        <v>29</v>
      </c>
      <c r="F54" s="201"/>
      <c r="G54" s="199"/>
      <c r="I54" s="199"/>
    </row>
    <row r="55" spans="1:10" s="200" customFormat="1" x14ac:dyDescent="0.2">
      <c r="A55" s="199"/>
      <c r="B55" s="439" t="s">
        <v>42</v>
      </c>
      <c r="F55" s="201"/>
      <c r="G55" s="199"/>
      <c r="I55" s="199"/>
    </row>
    <row r="56" spans="1:10" s="200" customFormat="1" x14ac:dyDescent="0.2">
      <c r="A56" s="199"/>
      <c r="B56" s="439" t="s">
        <v>420</v>
      </c>
      <c r="F56" s="201"/>
      <c r="G56" s="199"/>
      <c r="I56" s="199"/>
    </row>
    <row r="57" spans="1:10" s="200" customFormat="1" x14ac:dyDescent="0.2">
      <c r="A57" s="199"/>
      <c r="B57" s="439" t="s">
        <v>31</v>
      </c>
      <c r="F57" s="201"/>
      <c r="G57" s="199"/>
      <c r="I57" s="199"/>
    </row>
    <row r="58" spans="1:10" s="200" customFormat="1" x14ac:dyDescent="0.2">
      <c r="A58" s="199"/>
      <c r="B58" s="439" t="s">
        <v>35</v>
      </c>
      <c r="F58" s="201"/>
      <c r="G58" s="199"/>
      <c r="I58" s="199"/>
    </row>
    <row r="59" spans="1:10" s="200" customFormat="1" x14ac:dyDescent="0.2">
      <c r="A59" s="199"/>
      <c r="B59" s="439" t="s">
        <v>34</v>
      </c>
      <c r="F59" s="201"/>
      <c r="G59" s="199"/>
      <c r="I59" s="199"/>
    </row>
    <row r="60" spans="1:10" s="200" customFormat="1" x14ac:dyDescent="0.2">
      <c r="A60" s="199"/>
      <c r="B60" s="439" t="s">
        <v>43</v>
      </c>
      <c r="F60" s="201"/>
      <c r="G60" s="199"/>
      <c r="I60" s="199"/>
    </row>
    <row r="61" spans="1:10" s="200" customFormat="1" x14ac:dyDescent="0.2">
      <c r="A61" s="199"/>
      <c r="B61" s="439" t="s">
        <v>30</v>
      </c>
      <c r="F61" s="201"/>
      <c r="G61" s="199"/>
      <c r="I61" s="199"/>
    </row>
    <row r="62" spans="1:10" s="200" customFormat="1" x14ac:dyDescent="0.2">
      <c r="A62" s="199"/>
      <c r="B62" s="439" t="s">
        <v>499</v>
      </c>
      <c r="F62" s="201"/>
      <c r="G62" s="199"/>
      <c r="I62" s="199"/>
    </row>
    <row r="63" spans="1:10" s="200" customFormat="1" x14ac:dyDescent="0.2">
      <c r="A63" s="199"/>
      <c r="B63" s="439" t="s">
        <v>424</v>
      </c>
      <c r="F63" s="201"/>
      <c r="G63" s="199"/>
      <c r="I63" s="199"/>
    </row>
    <row r="64" spans="1:10" s="200" customFormat="1" x14ac:dyDescent="0.2">
      <c r="A64" s="199"/>
      <c r="B64" s="439" t="s">
        <v>425</v>
      </c>
      <c r="F64" s="201"/>
      <c r="G64" s="199"/>
      <c r="I64" s="199"/>
    </row>
    <row r="65" spans="1:9" s="200" customFormat="1" x14ac:dyDescent="0.2">
      <c r="A65" s="199"/>
      <c r="B65" s="439" t="s">
        <v>426</v>
      </c>
      <c r="F65" s="201"/>
      <c r="G65" s="199"/>
      <c r="I65" s="199"/>
    </row>
    <row r="66" spans="1:9" s="200" customFormat="1" x14ac:dyDescent="0.2">
      <c r="A66" s="199"/>
      <c r="B66" s="439" t="s">
        <v>427</v>
      </c>
      <c r="F66" s="201"/>
      <c r="G66" s="199"/>
      <c r="I66" s="199"/>
    </row>
    <row r="67" spans="1:9" s="200" customFormat="1" x14ac:dyDescent="0.2">
      <c r="A67" s="199"/>
      <c r="B67" s="439" t="s">
        <v>500</v>
      </c>
      <c r="F67" s="201"/>
      <c r="G67" s="199"/>
      <c r="I67" s="199"/>
    </row>
    <row r="68" spans="1:9" s="200" customFormat="1" x14ac:dyDescent="0.2">
      <c r="A68" s="199"/>
      <c r="B68" s="439" t="s">
        <v>501</v>
      </c>
      <c r="F68" s="201"/>
      <c r="G68" s="199"/>
      <c r="I68" s="199"/>
    </row>
    <row r="69" spans="1:9" s="200" customFormat="1" x14ac:dyDescent="0.2">
      <c r="A69" s="199"/>
      <c r="B69" s="439" t="s">
        <v>430</v>
      </c>
      <c r="F69" s="201"/>
      <c r="G69" s="199"/>
      <c r="I69" s="199"/>
    </row>
    <row r="70" spans="1:9" s="200" customFormat="1" x14ac:dyDescent="0.2">
      <c r="A70" s="199"/>
      <c r="B70" s="439" t="s">
        <v>502</v>
      </c>
      <c r="F70" s="201"/>
      <c r="G70" s="199"/>
      <c r="I70" s="199"/>
    </row>
    <row r="71" spans="1:9" s="200" customFormat="1" x14ac:dyDescent="0.2">
      <c r="A71" s="199"/>
      <c r="B71" s="439" t="s">
        <v>503</v>
      </c>
      <c r="F71" s="201"/>
      <c r="G71" s="199"/>
      <c r="I71" s="199"/>
    </row>
    <row r="72" spans="1:9" s="200" customFormat="1" x14ac:dyDescent="0.2">
      <c r="A72" s="199"/>
      <c r="B72" s="439" t="s">
        <v>504</v>
      </c>
      <c r="F72" s="201"/>
      <c r="G72" s="199"/>
      <c r="I72" s="199"/>
    </row>
    <row r="73" spans="1:9" s="200" customFormat="1" x14ac:dyDescent="0.2">
      <c r="A73" s="199"/>
      <c r="B73" s="439" t="s">
        <v>434</v>
      </c>
      <c r="F73" s="201"/>
      <c r="G73" s="199"/>
      <c r="I73" s="199"/>
    </row>
    <row r="74" spans="1:9" s="200" customFormat="1" x14ac:dyDescent="0.2">
      <c r="A74" s="199"/>
      <c r="B74" s="439" t="s">
        <v>505</v>
      </c>
      <c r="F74" s="201"/>
      <c r="G74" s="199"/>
      <c r="I74" s="199"/>
    </row>
    <row r="75" spans="1:9" s="200" customFormat="1" x14ac:dyDescent="0.2">
      <c r="A75" s="199"/>
      <c r="B75" s="439" t="s">
        <v>506</v>
      </c>
      <c r="F75" s="201"/>
      <c r="G75" s="199"/>
      <c r="I75" s="199"/>
    </row>
    <row r="76" spans="1:9" s="200" customFormat="1" x14ac:dyDescent="0.2">
      <c r="A76" s="199"/>
      <c r="B76" s="439" t="s">
        <v>507</v>
      </c>
      <c r="F76" s="201"/>
      <c r="G76" s="199"/>
      <c r="I76" s="199"/>
    </row>
    <row r="77" spans="1:9" s="200" customFormat="1" x14ac:dyDescent="0.2">
      <c r="A77" s="199"/>
      <c r="B77" s="439" t="s">
        <v>508</v>
      </c>
      <c r="F77" s="201"/>
      <c r="G77" s="199"/>
      <c r="I77" s="199"/>
    </row>
    <row r="78" spans="1:9" s="200" customFormat="1" x14ac:dyDescent="0.2">
      <c r="A78" s="199"/>
      <c r="B78" s="439" t="s">
        <v>439</v>
      </c>
      <c r="F78" s="201"/>
      <c r="G78" s="199"/>
      <c r="I78" s="199"/>
    </row>
    <row r="79" spans="1:9" s="200" customFormat="1" x14ac:dyDescent="0.2">
      <c r="A79" s="199"/>
      <c r="B79" s="439" t="s">
        <v>246</v>
      </c>
      <c r="F79" s="201"/>
      <c r="G79" s="199"/>
      <c r="I79" s="199"/>
    </row>
    <row r="80" spans="1:9" s="200" customFormat="1" x14ac:dyDescent="0.2">
      <c r="A80" s="199"/>
      <c r="B80" s="439" t="s">
        <v>28</v>
      </c>
      <c r="F80" s="201"/>
      <c r="G80" s="199"/>
      <c r="I80" s="199"/>
    </row>
    <row r="81" spans="1:9" s="200" customFormat="1" x14ac:dyDescent="0.2">
      <c r="A81" s="199"/>
      <c r="B81" s="439" t="s">
        <v>71</v>
      </c>
      <c r="F81" s="201"/>
      <c r="G81" s="199"/>
      <c r="I81" s="199"/>
    </row>
    <row r="82" spans="1:9" x14ac:dyDescent="0.2">
      <c r="B82" s="439" t="s">
        <v>509</v>
      </c>
    </row>
    <row r="83" spans="1:9" x14ac:dyDescent="0.2">
      <c r="B83" s="439" t="s">
        <v>210</v>
      </c>
    </row>
    <row r="84" spans="1:9" x14ac:dyDescent="0.2">
      <c r="B84" s="439" t="s">
        <v>510</v>
      </c>
    </row>
    <row r="85" spans="1:9" x14ac:dyDescent="0.2">
      <c r="B85" s="439" t="s">
        <v>511</v>
      </c>
    </row>
    <row r="86" spans="1:9" x14ac:dyDescent="0.2">
      <c r="B86" s="439" t="s">
        <v>382</v>
      </c>
    </row>
    <row r="87" spans="1:9" x14ac:dyDescent="0.2">
      <c r="B87" s="439" t="s">
        <v>448</v>
      </c>
    </row>
    <row r="88" spans="1:9" x14ac:dyDescent="0.2">
      <c r="B88" s="439" t="s">
        <v>449</v>
      </c>
    </row>
    <row r="89" spans="1:9" x14ac:dyDescent="0.2">
      <c r="B89" s="439" t="s">
        <v>149</v>
      </c>
    </row>
    <row r="90" spans="1:9" x14ac:dyDescent="0.2">
      <c r="B90" s="439" t="s">
        <v>214</v>
      </c>
    </row>
    <row r="91" spans="1:9" x14ac:dyDescent="0.2">
      <c r="B91" s="439" t="s">
        <v>166</v>
      </c>
    </row>
    <row r="92" spans="1:9" x14ac:dyDescent="0.2">
      <c r="B92" s="439" t="s">
        <v>483</v>
      </c>
    </row>
    <row r="93" spans="1:9" x14ac:dyDescent="0.2">
      <c r="B93" s="439" t="s">
        <v>451</v>
      </c>
    </row>
    <row r="94" spans="1:9" x14ac:dyDescent="0.2">
      <c r="B94" s="439" t="s">
        <v>484</v>
      </c>
    </row>
    <row r="95" spans="1:9" x14ac:dyDescent="0.2">
      <c r="B95" s="200" t="s">
        <v>389</v>
      </c>
    </row>
    <row r="96" spans="1:9" x14ac:dyDescent="0.2">
      <c r="B96" s="199" t="s">
        <v>631</v>
      </c>
    </row>
    <row r="97" spans="2:6" x14ac:dyDescent="0.2">
      <c r="B97" s="199" t="s">
        <v>626</v>
      </c>
    </row>
    <row r="98" spans="2:6" x14ac:dyDescent="0.2">
      <c r="B98" s="199" t="s">
        <v>625</v>
      </c>
    </row>
    <row r="103" spans="2:6" x14ac:dyDescent="0.2">
      <c r="F103" s="446"/>
    </row>
    <row r="104" spans="2:6" x14ac:dyDescent="0.2">
      <c r="F104" s="446"/>
    </row>
    <row r="105" spans="2:6" x14ac:dyDescent="0.2">
      <c r="F105" s="446"/>
    </row>
    <row r="106" spans="2:6" x14ac:dyDescent="0.2">
      <c r="E106" s="348"/>
      <c r="F106" s="446"/>
    </row>
    <row r="107" spans="2:6" x14ac:dyDescent="0.2">
      <c r="E107" s="348"/>
      <c r="F107" s="446"/>
    </row>
    <row r="108" spans="2:6" x14ac:dyDescent="0.2">
      <c r="E108" s="348"/>
      <c r="F108" s="446"/>
    </row>
    <row r="109" spans="2:6" x14ac:dyDescent="0.2">
      <c r="F109" s="446"/>
    </row>
    <row r="110" spans="2:6" x14ac:dyDescent="0.2">
      <c r="F110" s="446"/>
    </row>
    <row r="111" spans="2:6" x14ac:dyDescent="0.2">
      <c r="F111" s="446"/>
    </row>
    <row r="112" spans="2:6" x14ac:dyDescent="0.2">
      <c r="E112" s="348"/>
      <c r="F112" s="446"/>
    </row>
    <row r="113" spans="5:8" x14ac:dyDescent="0.2">
      <c r="F113" s="446"/>
    </row>
    <row r="114" spans="5:8" x14ac:dyDescent="0.2">
      <c r="F114" s="446"/>
      <c r="H114" s="447"/>
    </row>
    <row r="115" spans="5:8" x14ac:dyDescent="0.2">
      <c r="E115" s="348"/>
      <c r="F115" s="446"/>
    </row>
    <row r="116" spans="5:8" x14ac:dyDescent="0.2">
      <c r="F116" s="446"/>
    </row>
    <row r="117" spans="5:8" x14ac:dyDescent="0.2">
      <c r="F117" s="446"/>
      <c r="H117" s="447"/>
    </row>
    <row r="118" spans="5:8" x14ac:dyDescent="0.2">
      <c r="F118" s="446"/>
    </row>
  </sheetData>
  <autoFilter ref="B3:G39" xr:uid="{23586DE7-8E7F-4243-948B-D96CC3BE2A1A}"/>
  <dataValidations count="6">
    <dataValidation type="list" allowBlank="1" showInputMessage="1" showErrorMessage="1" sqref="D15:D17 D19:D29" xr:uid="{1E15D556-15FC-4B22-ABC1-BE3C5536110A}">
      <formula1>$B$47:$B$95</formula1>
    </dataValidation>
    <dataValidation type="list" allowBlank="1" showInputMessage="1" showErrorMessage="1" sqref="G40:G43 G32" xr:uid="{82078C32-8485-4C03-91D7-8163BD5E71F4}">
      <formula1>$C$47:$C$50</formula1>
    </dataValidation>
    <dataValidation type="list" allowBlank="1" showInputMessage="1" showErrorMessage="1" sqref="D48" xr:uid="{D75F6F24-25CD-47BB-BF5E-147DAC1FB81E}">
      <formula1>$B$47:$B$67</formula1>
    </dataValidation>
    <dataValidation type="list" allowBlank="1" showInputMessage="1" showErrorMessage="1" sqref="D44:D47" xr:uid="{31592FD5-5CE6-4B23-9958-221B6048E322}">
      <formula1>$B$47:$B$74</formula1>
    </dataValidation>
    <dataValidation type="list" allowBlank="1" showInputMessage="1" showErrorMessage="1" sqref="G33:G39 G4:G31" xr:uid="{3BC9BD2C-B355-413A-8C3E-CEA922DD837F}">
      <formula1>$C$47:$C$49</formula1>
    </dataValidation>
    <dataValidation type="list" allowBlank="1" showInputMessage="1" showErrorMessage="1" sqref="D18" xr:uid="{BC180141-EB4F-4A25-B002-9AD9183A1998}">
      <formula1>$B$47:$B$107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EF5E9-92A5-4377-B56E-E4207F0D2FFD}">
  <sheetPr filterMode="1">
    <tabColor rgb="FFFFC000"/>
    <pageSetUpPr fitToPage="1"/>
  </sheetPr>
  <dimension ref="A1:Q154"/>
  <sheetViews>
    <sheetView showGridLines="0" zoomScale="85" zoomScaleNormal="85" workbookViewId="0">
      <selection activeCell="G51" sqref="G51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670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256">
        <f t="shared" ref="D8:D39" si="0">VLOOKUP(A8,$A$105:$B$156,2,FALSE)</f>
        <v>3.02</v>
      </c>
      <c r="E8" s="205">
        <f>IFERROR(VLOOKUP($A8,'Control-UTE Octubre 2023'!$I$8:$M$37,3,FALSE),0)</f>
        <v>1645</v>
      </c>
      <c r="F8" s="205">
        <f>IFERROR(VLOOKUP($A8,'Control-UTE Octubre 2023'!$I$8:$M$37,2,FALSE),0)</f>
        <v>900</v>
      </c>
      <c r="G8" s="205">
        <f>IFERROR(VLOOKUP($A8,'Control-UTE Octubre 2023'!$I$8:$M$37,5,FALSE),0)</f>
        <v>0</v>
      </c>
      <c r="H8" s="205">
        <f>E8+F8+G8</f>
        <v>2545</v>
      </c>
      <c r="I8" s="205" t="s">
        <v>12</v>
      </c>
      <c r="J8" s="346">
        <f>ROUND(D8*H8,2)</f>
        <v>7685.9</v>
      </c>
      <c r="K8" s="346" t="e">
        <f t="shared" ref="K8:N8" si="1">ROUND(E8*I8,2)</f>
        <v>#VALUE!</v>
      </c>
      <c r="L8" s="346">
        <f t="shared" si="1"/>
        <v>6917310</v>
      </c>
      <c r="M8" s="346" t="e">
        <f t="shared" si="1"/>
        <v>#VALUE!</v>
      </c>
      <c r="N8" s="346">
        <f t="shared" si="1"/>
        <v>17604553950</v>
      </c>
      <c r="O8" s="71" t="s">
        <v>228</v>
      </c>
      <c r="P8" s="237">
        <f>H8</f>
        <v>2545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si="0"/>
        <v>4.04</v>
      </c>
      <c r="E9" s="205">
        <f>IFERROR(VLOOKUP($A9,'Control-UTE Octubre 2023'!$I$8:$M$37,3,FALSE),0)</f>
        <v>1420</v>
      </c>
      <c r="F9" s="205">
        <f>IFERROR(VLOOKUP($A9,'Control-UTE Octubre 2023'!$I$8:$M$37,2,FALSE),0)</f>
        <v>0</v>
      </c>
      <c r="G9" s="205">
        <f>IFERROR(VLOOKUP($A9,'Control-UTE Octubre 2023'!$I$8:$M$37,5,FALSE),0)</f>
        <v>0</v>
      </c>
      <c r="H9" s="205">
        <f t="shared" ref="H9:H56" si="2">E9+F9+G9</f>
        <v>1420</v>
      </c>
      <c r="I9" s="205" t="s">
        <v>12</v>
      </c>
      <c r="J9" s="346">
        <f t="shared" ref="J9:J55" si="3">D9*H9</f>
        <v>5736.8</v>
      </c>
      <c r="K9" s="333"/>
      <c r="O9" s="71" t="s">
        <v>486</v>
      </c>
      <c r="P9" s="237">
        <f t="shared" ref="P9:P55" si="4">H9</f>
        <v>1420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0"/>
        <v>3.06</v>
      </c>
      <c r="E10" s="205">
        <f>IFERROR(VLOOKUP($A10,'Control-UTE Octubre 2023'!$I$8:$M$37,3,FALSE),0)</f>
        <v>220</v>
      </c>
      <c r="F10" s="205">
        <f>IFERROR(VLOOKUP($A10,'Control-UTE Octubre 2023'!$I$8:$M$37,2,FALSE),0)</f>
        <v>0</v>
      </c>
      <c r="G10" s="205">
        <f>IFERROR(VLOOKUP($A10,'Control-UTE Octubre 2023'!$I$8:$M$37,5,FALSE),0)</f>
        <v>0</v>
      </c>
      <c r="H10" s="205">
        <f t="shared" si="2"/>
        <v>220</v>
      </c>
      <c r="I10" s="205" t="s">
        <v>12</v>
      </c>
      <c r="J10" s="346">
        <f t="shared" si="3"/>
        <v>673.2</v>
      </c>
      <c r="K10" s="377"/>
      <c r="N10" s="199"/>
      <c r="O10" s="71" t="s">
        <v>485</v>
      </c>
      <c r="P10" s="237">
        <f>H10</f>
        <v>220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256">
        <f t="shared" si="0"/>
        <v>2.73</v>
      </c>
      <c r="E11" s="205">
        <f>IFERROR(VLOOKUP($A11,'Control-UTE Octubre 2023'!$I$8:$M$37,3,FALSE),0)</f>
        <v>1780</v>
      </c>
      <c r="F11" s="205">
        <f>IFERROR(VLOOKUP($A11,'Control-UTE Octubre 2023'!$I$8:$M$37,2,FALSE),0)</f>
        <v>0</v>
      </c>
      <c r="G11" s="205">
        <f>IFERROR(VLOOKUP($A11,'Control-UTE Octubre 2023'!$I$8:$M$37,5,FALSE),0)</f>
        <v>0</v>
      </c>
      <c r="H11" s="205">
        <f t="shared" si="2"/>
        <v>1780</v>
      </c>
      <c r="I11" s="205" t="s">
        <v>12</v>
      </c>
      <c r="J11" s="346">
        <f t="shared" si="3"/>
        <v>4859.3999999999996</v>
      </c>
      <c r="K11" s="377"/>
      <c r="N11" s="199"/>
      <c r="O11" s="71" t="s">
        <v>230</v>
      </c>
      <c r="P11" s="237">
        <f t="shared" si="4"/>
        <v>1780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256">
        <f t="shared" si="0"/>
        <v>3.59</v>
      </c>
      <c r="E12" s="205">
        <f>IFERROR(VLOOKUP($A12,'Control-UTE Octubre 2023'!$I$8:$M$37,3,FALSE),0)</f>
        <v>200</v>
      </c>
      <c r="F12" s="205">
        <f>IFERROR(VLOOKUP($A12,'Control-UTE Octubre 2023'!$I$8:$M$37,2,FALSE),0)</f>
        <v>0</v>
      </c>
      <c r="G12" s="205">
        <f>IFERROR(VLOOKUP($A12,'Control-UTE Octubre 2023'!$I$8:$M$37,5,FALSE),0)</f>
        <v>0</v>
      </c>
      <c r="H12" s="205">
        <f t="shared" si="2"/>
        <v>200</v>
      </c>
      <c r="I12" s="205" t="s">
        <v>12</v>
      </c>
      <c r="J12" s="346">
        <f t="shared" si="3"/>
        <v>718</v>
      </c>
      <c r="K12" s="377"/>
      <c r="N12" s="199"/>
      <c r="O12" s="71" t="s">
        <v>487</v>
      </c>
      <c r="P12" s="237">
        <f t="shared" si="4"/>
        <v>200</v>
      </c>
    </row>
    <row r="13" spans="1:16" s="200" customFormat="1" ht="24.95" customHeight="1" x14ac:dyDescent="0.2">
      <c r="A13" s="74" t="s">
        <v>41</v>
      </c>
      <c r="B13" s="413">
        <v>6</v>
      </c>
      <c r="C13" s="427" t="s">
        <v>59</v>
      </c>
      <c r="D13" s="256">
        <f t="shared" si="0"/>
        <v>2.73</v>
      </c>
      <c r="E13" s="205">
        <f>IFERROR(VLOOKUP($A13,'Control-UTE Octubre 2023'!$I$8:$M$37,3,FALSE),0)</f>
        <v>0</v>
      </c>
      <c r="F13" s="205">
        <f>IFERROR(VLOOKUP($A13,'Control-UTE Octubre 2023'!$I$8:$M$37,2,FALSE),0)</f>
        <v>200</v>
      </c>
      <c r="G13" s="205">
        <f>IFERROR(VLOOKUP($A13,'Control-UTE Octubre 2023'!$I$8:$M$37,5,FALSE),0)</f>
        <v>0</v>
      </c>
      <c r="H13" s="205">
        <f t="shared" si="2"/>
        <v>200</v>
      </c>
      <c r="I13" s="205" t="s">
        <v>12</v>
      </c>
      <c r="J13" s="346">
        <f t="shared" si="3"/>
        <v>546</v>
      </c>
      <c r="K13" s="377"/>
      <c r="N13" s="199"/>
      <c r="O13" s="71" t="s">
        <v>239</v>
      </c>
      <c r="P13" s="237">
        <f t="shared" si="4"/>
        <v>200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0"/>
        <v>4.3899999999999997</v>
      </c>
      <c r="E14" s="205">
        <f>IFERROR(VLOOKUP($A14,'Control-UTE Octubre 2023'!$I$8:$M$37,3,FALSE),0)</f>
        <v>0</v>
      </c>
      <c r="F14" s="205">
        <f>IFERROR(VLOOKUP($A14,'Control-UTE Octubre 2023'!$I$8:$M$37,2,FALSE),0)</f>
        <v>0</v>
      </c>
      <c r="G14" s="205">
        <f>IFERROR(VLOOKUP($A14,'Control-UTE Octubre 2023'!$I$8:$M$37,5,FALSE),0)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256">
        <f t="shared" si="0"/>
        <v>3.51</v>
      </c>
      <c r="E15" s="205">
        <f>IFERROR(VLOOKUP($A15,'Control-UTE Octubre 2023'!$I$8:$M$37,3,FALSE),0)</f>
        <v>1120</v>
      </c>
      <c r="F15" s="205">
        <f>IFERROR(VLOOKUP($A15,'Control-UTE Octubre 2023'!$I$8:$M$37,2,FALSE),0)</f>
        <v>0</v>
      </c>
      <c r="G15" s="205">
        <f>IFERROR(VLOOKUP($A15,'Control-UTE Octubre 2023'!$I$8:$M$37,5,FALSE),0)</f>
        <v>0</v>
      </c>
      <c r="H15" s="205">
        <f t="shared" si="2"/>
        <v>1120</v>
      </c>
      <c r="I15" s="347" t="s">
        <v>12</v>
      </c>
      <c r="J15" s="346">
        <f t="shared" si="3"/>
        <v>3931.2</v>
      </c>
      <c r="K15" s="377"/>
      <c r="N15" s="199"/>
      <c r="O15" s="71" t="s">
        <v>224</v>
      </c>
      <c r="P15" s="237">
        <f t="shared" si="4"/>
        <v>1120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256">
        <f t="shared" si="0"/>
        <v>5.58</v>
      </c>
      <c r="E16" s="205">
        <f>IFERROR(VLOOKUP($A16,'Control-UTE Octubre 2023'!$I$8:$M$37,3,FALSE),0)</f>
        <v>1250</v>
      </c>
      <c r="F16" s="205">
        <f>IFERROR(VLOOKUP($A16,'Control-UTE Octubre 2023'!$I$8:$M$37,2,FALSE),0)</f>
        <v>0</v>
      </c>
      <c r="G16" s="205">
        <f>IFERROR(VLOOKUP($A16,'Control-UTE Octubre 2023'!$I$8:$M$37,5,FALSE),0)</f>
        <v>0</v>
      </c>
      <c r="H16" s="205">
        <f t="shared" si="2"/>
        <v>1250</v>
      </c>
      <c r="I16" s="347" t="s">
        <v>12</v>
      </c>
      <c r="J16" s="346">
        <f t="shared" si="3"/>
        <v>6975</v>
      </c>
      <c r="K16" s="377"/>
      <c r="O16" s="71" t="s">
        <v>488</v>
      </c>
      <c r="P16" s="237">
        <f t="shared" si="4"/>
        <v>1250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0"/>
        <v>1.5</v>
      </c>
      <c r="E17" s="205">
        <f>IFERROR(VLOOKUP($A17,'Control-UTE Octubre 2023'!$I$8:$M$37,3,FALSE),0)</f>
        <v>0</v>
      </c>
      <c r="F17" s="205">
        <f>IFERROR(VLOOKUP($A17,'Control-UTE Octubre 2023'!$I$8:$M$37,2,FALSE),0)</f>
        <v>0</v>
      </c>
      <c r="G17" s="205">
        <f>IFERROR(VLOOKUP($A17,'Control-UTE Octubre 2023'!$I$8:$M$37,5,FALSE),0)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256">
        <f t="shared" si="0"/>
        <v>2.34</v>
      </c>
      <c r="E18" s="205">
        <f>IFERROR(VLOOKUP($A18,'Control-UTE Octubre 2023'!$I$8:$M$37,3,FALSE),0)</f>
        <v>680</v>
      </c>
      <c r="F18" s="205">
        <f>IFERROR(VLOOKUP($A18,'Control-UTE Octubre 2023'!$I$8:$M$37,2,FALSE),0)</f>
        <v>0</v>
      </c>
      <c r="G18" s="205">
        <f>IFERROR(VLOOKUP($A18,'Control-UTE Octubre 2023'!$I$8:$M$37,5,FALSE),0)</f>
        <v>0</v>
      </c>
      <c r="H18" s="205">
        <f t="shared" si="2"/>
        <v>680</v>
      </c>
      <c r="I18" s="347" t="s">
        <v>12</v>
      </c>
      <c r="J18" s="346">
        <f t="shared" si="3"/>
        <v>1591.1999999999998</v>
      </c>
      <c r="K18" s="333"/>
      <c r="N18" s="199"/>
      <c r="O18" s="71" t="s">
        <v>226</v>
      </c>
      <c r="P18" s="237">
        <f>H18</f>
        <v>680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256">
        <f t="shared" si="0"/>
        <v>7.59</v>
      </c>
      <c r="E19" s="205">
        <f>IFERROR(VLOOKUP($A19,'Control-UTE Octubre 2023'!$I$8:$M$37,3,FALSE),0)</f>
        <v>0</v>
      </c>
      <c r="F19" s="205">
        <f>IFERROR(VLOOKUP($A19,'Control-UTE Octubre 2023'!$I$8:$M$37,2,FALSE),0)</f>
        <v>2340</v>
      </c>
      <c r="G19" s="205">
        <f>IFERROR(VLOOKUP($A19,'Control-UTE Octubre 2023'!$I$8:$M$37,5,FALSE),0)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0"/>
        <v>6.92</v>
      </c>
      <c r="E20" s="205">
        <f>IFERROR(VLOOKUP($A20,'Control-UTE Octubre 2023'!$I$8:$M$37,3,FALSE),0)</f>
        <v>0</v>
      </c>
      <c r="F20" s="205">
        <f>IFERROR(VLOOKUP($A20,'Control-UTE Octubre 2023'!$I$8:$M$37,2,FALSE),0)</f>
        <v>0</v>
      </c>
      <c r="G20" s="205">
        <f>IFERROR(VLOOKUP($A20,'Control-UTE Octubre 2023'!$I$8:$M$37,5,FALSE),0)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0"/>
        <v>4.95</v>
      </c>
      <c r="E21" s="205">
        <f>IFERROR(VLOOKUP($A21,'Control-UTE Octubre 2023'!$I$8:$M$37,3,FALSE),0)</f>
        <v>0</v>
      </c>
      <c r="F21" s="205">
        <f>IFERROR(VLOOKUP($A21,'Control-UTE Octubre 2023'!$I$8:$M$37,2,FALSE),0)</f>
        <v>0</v>
      </c>
      <c r="G21" s="205">
        <f>IFERROR(VLOOKUP($A21,'Control-UTE Octubre 2023'!$I$8:$M$37,5,FALSE),0)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0"/>
        <v>2.54</v>
      </c>
      <c r="E22" s="205">
        <f>IFERROR(VLOOKUP($A22,'Control-UTE Octubre 2023'!$I$8:$M$37,3,FALSE),0)</f>
        <v>0</v>
      </c>
      <c r="F22" s="205">
        <f>IFERROR(VLOOKUP($A22,'Control-UTE Octubre 2023'!$I$8:$M$37,2,FALSE),0)</f>
        <v>0</v>
      </c>
      <c r="G22" s="205">
        <f>IFERROR(VLOOKUP($A22,'Control-UTE Octubre 2023'!$I$8:$M$37,5,FALSE),0)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0"/>
        <v>2.41</v>
      </c>
      <c r="E23" s="205">
        <f>IFERROR(VLOOKUP($A23,'Control-UTE Octubre 2023'!$I$8:$M$37,3,FALSE),0)</f>
        <v>0</v>
      </c>
      <c r="F23" s="205">
        <f>IFERROR(VLOOKUP($A23,'Control-UTE Octubre 2023'!$I$8:$M$37,2,FALSE),0)</f>
        <v>0</v>
      </c>
      <c r="G23" s="205">
        <f>IFERROR(VLOOKUP($A23,'Control-UTE Octubre 2023'!$I$8:$M$37,5,FALSE),0)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0"/>
        <v>4.32</v>
      </c>
      <c r="E24" s="205">
        <f>IFERROR(VLOOKUP($A24,'Control-UTE Octubre 2023'!$I$8:$M$37,3,FALSE),0)</f>
        <v>0</v>
      </c>
      <c r="F24" s="205">
        <f>IFERROR(VLOOKUP($A24,'Control-UTE Octubre 2023'!$I$8:$M$37,2,FALSE),0)</f>
        <v>0</v>
      </c>
      <c r="G24" s="205">
        <f>IFERROR(VLOOKUP($A24,'Control-UTE Octubre 2023'!$I$8:$M$37,5,FALSE),0)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0"/>
        <v>7.75</v>
      </c>
      <c r="E25" s="205">
        <f>IFERROR(VLOOKUP($A25,'Control-UTE Octubre 2023'!$I$8:$M$37,3,FALSE),0)</f>
        <v>0</v>
      </c>
      <c r="F25" s="205">
        <f>IFERROR(VLOOKUP($A25,'Control-UTE Octubre 2023'!$I$8:$M$37,2,FALSE),0)</f>
        <v>0</v>
      </c>
      <c r="G25" s="205">
        <f>IFERROR(VLOOKUP($A25,'Control-UTE Octubre 2023'!$I$8:$M$37,5,FALSE),0)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0"/>
        <v>8.26</v>
      </c>
      <c r="E26" s="205">
        <f>IFERROR(VLOOKUP($A26,'Control-UTE Octubre 2023'!$I$8:$M$37,3,FALSE),0)</f>
        <v>0</v>
      </c>
      <c r="F26" s="205">
        <f>IFERROR(VLOOKUP($A26,'Control-UTE Octubre 2023'!$I$8:$M$37,2,FALSE),0)</f>
        <v>0</v>
      </c>
      <c r="G26" s="205">
        <f>IFERROR(VLOOKUP($A26,'Control-UTE Octubre 2023'!$I$8:$M$37,5,FALSE),0)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0"/>
        <v>7.39</v>
      </c>
      <c r="E27" s="205">
        <f>IFERROR(VLOOKUP($A27,'Control-UTE Octubre 2023'!$I$8:$M$37,3,FALSE),0)</f>
        <v>0</v>
      </c>
      <c r="F27" s="205">
        <f>IFERROR(VLOOKUP($A27,'Control-UTE Octubre 2023'!$I$8:$M$37,2,FALSE),0)</f>
        <v>0</v>
      </c>
      <c r="G27" s="205">
        <f>IFERROR(VLOOKUP($A27,'Control-UTE Octubre 2023'!$I$8:$M$37,5,FALSE),0)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0"/>
        <v>2850</v>
      </c>
      <c r="E28" s="205">
        <f>IFERROR(VLOOKUP($A28,'Control-UTE Octubre 2023'!$I$8:$M$37,3,FALSE),0)</f>
        <v>0</v>
      </c>
      <c r="F28" s="205">
        <f>IFERROR(VLOOKUP($A28,'Control-UTE Octubre 2023'!$I$8:$M$37,2,FALSE),0)</f>
        <v>0</v>
      </c>
      <c r="G28" s="205">
        <f>IFERROR(VLOOKUP($A28,'Control-UTE Octubre 2023'!$I$8:$M$37,5,FALSE),0)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0"/>
        <v>5.84</v>
      </c>
      <c r="E29" s="205">
        <f>IFERROR(VLOOKUP($A29,'Control-UTE Octubre 2023'!$I$8:$M$37,3,FALSE),0)</f>
        <v>0</v>
      </c>
      <c r="F29" s="205">
        <f>IFERROR(VLOOKUP($A29,'Control-UTE Octubre 2023'!$I$8:$M$37,2,FALSE),0)</f>
        <v>0</v>
      </c>
      <c r="G29" s="205">
        <f>IFERROR(VLOOKUP($A29,'Control-UTE Octubre 2023'!$I$8:$M$37,5,FALSE),0)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256">
        <f t="shared" si="0"/>
        <v>2.79</v>
      </c>
      <c r="E30" s="205">
        <f>IFERROR(VLOOKUP($A30,'Control-UTE Octubre 2023'!$I$8:$M$37,3,FALSE),0)</f>
        <v>0</v>
      </c>
      <c r="F30" s="205">
        <f>IFERROR(VLOOKUP($A30,'Control-UTE Octubre 2023'!$I$8:$M$37,2,FALSE),0)</f>
        <v>0</v>
      </c>
      <c r="G30" s="205">
        <f>IFERROR(VLOOKUP($A30,'Control-UTE Octubre 2023'!$I$8:$M$37,5,FALSE),0)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0"/>
        <v>4.97</v>
      </c>
      <c r="E31" s="205">
        <f>IFERROR(VLOOKUP($A31,'Control-UTE Octubre 2023'!$I$8:$M$37,3,FALSE),0)</f>
        <v>0</v>
      </c>
      <c r="F31" s="205">
        <f>IFERROR(VLOOKUP($A31,'Control-UTE Octubre 2023'!$I$8:$M$37,2,FALSE),0)</f>
        <v>0</v>
      </c>
      <c r="G31" s="205">
        <f>IFERROR(VLOOKUP($A31,'Control-UTE Octubre 2023'!$I$8:$M$37,5,FALSE),0)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0"/>
        <v>4.1900000000000004</v>
      </c>
      <c r="E32" s="205">
        <f>IFERROR(VLOOKUP($A32,'Control-UTE Octubre 2023'!$I$8:$M$37,3,FALSE),0)</f>
        <v>0</v>
      </c>
      <c r="F32" s="205">
        <f>IFERROR(VLOOKUP($A32,'Control-UTE Octubre 2023'!$I$8:$M$37,2,FALSE),0)</f>
        <v>0</v>
      </c>
      <c r="G32" s="205">
        <f>IFERROR(VLOOKUP($A32,'Control-UTE Octubre 2023'!$I$8:$M$37,5,FALSE),0)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0"/>
        <v>5.27</v>
      </c>
      <c r="E33" s="205">
        <f>IFERROR(VLOOKUP($A33,'Control-UTE Octubre 2023'!$I$8:$M$37,3,FALSE),0)</f>
        <v>0</v>
      </c>
      <c r="F33" s="205">
        <f>IFERROR(VLOOKUP($A33,'Control-UTE Octubre 2023'!$I$8:$M$37,2,FALSE),0)</f>
        <v>0</v>
      </c>
      <c r="G33" s="205">
        <f>IFERROR(VLOOKUP($A33,'Control-UTE Octubre 2023'!$I$8:$M$37,5,FALSE),0)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0"/>
        <v>5.54</v>
      </c>
      <c r="E34" s="205">
        <f>IFERROR(VLOOKUP($A34,'Control-UTE Octubre 2023'!$I$8:$M$37,3,FALSE),0)</f>
        <v>0</v>
      </c>
      <c r="F34" s="205">
        <f>IFERROR(VLOOKUP($A34,'Control-UTE Octubre 2023'!$I$8:$M$37,2,FALSE),0)</f>
        <v>0</v>
      </c>
      <c r="G34" s="205">
        <f>IFERROR(VLOOKUP($A34,'Control-UTE Octubre 2023'!$I$8:$M$37,5,FALSE),0)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0"/>
        <v>6.73</v>
      </c>
      <c r="E35" s="205">
        <f>IFERROR(VLOOKUP($A35,'Control-UTE Octubre 2023'!$I$8:$M$37,3,FALSE),0)</f>
        <v>0</v>
      </c>
      <c r="F35" s="205">
        <f>IFERROR(VLOOKUP($A35,'Control-UTE Octubre 2023'!$I$8:$M$37,2,FALSE),0)</f>
        <v>0</v>
      </c>
      <c r="G35" s="205">
        <f>IFERROR(VLOOKUP($A35,'Control-UTE Octubre 2023'!$I$8:$M$37,5,FALSE),0)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0"/>
        <v>4.32</v>
      </c>
      <c r="E36" s="205">
        <f>IFERROR(VLOOKUP($A36,'Control-UTE Octubre 2023'!$I$8:$M$37,3,FALSE),0)</f>
        <v>0</v>
      </c>
      <c r="F36" s="205">
        <f>IFERROR(VLOOKUP($A36,'Control-UTE Octubre 2023'!$I$8:$M$37,2,FALSE),0)</f>
        <v>0</v>
      </c>
      <c r="G36" s="205">
        <f>IFERROR(VLOOKUP($A36,'Control-UTE Octubre 2023'!$I$8:$M$37,5,FALSE),0)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0"/>
        <v>3.28</v>
      </c>
      <c r="E37" s="205">
        <f>IFERROR(VLOOKUP($A37,'Control-UTE Octubre 2023'!$I$8:$M$37,3,FALSE),0)</f>
        <v>0</v>
      </c>
      <c r="F37" s="205">
        <f>IFERROR(VLOOKUP($A37,'Control-UTE Octubre 2023'!$I$8:$M$37,2,FALSE),0)</f>
        <v>0</v>
      </c>
      <c r="G37" s="205">
        <f>IFERROR(VLOOKUP($A37,'Control-UTE Octubre 2023'!$I$8:$M$37,5,FALSE),0)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0"/>
        <v>5.59</v>
      </c>
      <c r="E38" s="205">
        <f>IFERROR(VLOOKUP($A38,'Control-UTE Octubre 2023'!$I$8:$M$37,3,FALSE),0)</f>
        <v>0</v>
      </c>
      <c r="F38" s="205">
        <f>IFERROR(VLOOKUP($A38,'Control-UTE Octubre 2023'!$I$8:$M$37,2,FALSE),0)</f>
        <v>0</v>
      </c>
      <c r="G38" s="205">
        <f>IFERROR(VLOOKUP($A38,'Control-UTE Octubre 2023'!$I$8:$M$37,5,FALSE),0)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0"/>
        <v>5.46</v>
      </c>
      <c r="E39" s="205">
        <f>IFERROR(VLOOKUP($A39,'Control-UTE Octubre 2023'!$I$8:$M$37,3,FALSE),0)</f>
        <v>0</v>
      </c>
      <c r="F39" s="205">
        <f>IFERROR(VLOOKUP($A39,'Control-UTE Octubre 2023'!$I$8:$M$37,2,FALSE),0)</f>
        <v>0</v>
      </c>
      <c r="G39" s="205">
        <f>IFERROR(VLOOKUP($A39,'Control-UTE Octubre 2023'!$I$8:$M$37,5,FALSE),0)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ref="D40:D57" si="5">VLOOKUP(A40,$A$105:$B$156,2,FALSE)</f>
        <v>5.46</v>
      </c>
      <c r="E40" s="205">
        <f>IFERROR(VLOOKUP($A40,'Control-UTE Octubre 2023'!$I$8:$M$37,3,FALSE),0)</f>
        <v>0</v>
      </c>
      <c r="F40" s="205">
        <f>IFERROR(VLOOKUP($A40,'Control-UTE Octubre 2023'!$I$8:$M$37,2,FALSE),0)</f>
        <v>0</v>
      </c>
      <c r="G40" s="205">
        <f>IFERROR(VLOOKUP($A40,'Control-UTE Octubre 2023'!$I$8:$M$37,5,FALSE),0)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5"/>
        <v>4.0999999999999996</v>
      </c>
      <c r="E41" s="205">
        <f>IFERROR(VLOOKUP($A41,'Control-UTE Octubre 2023'!$I$8:$M$37,3,FALSE),0)</f>
        <v>0</v>
      </c>
      <c r="F41" s="205">
        <f>IFERROR(VLOOKUP($A41,'Control-UTE Octubre 2023'!$I$8:$M$37,2,FALSE),0)</f>
        <v>0</v>
      </c>
      <c r="G41" s="205">
        <f>IFERROR(VLOOKUP($A41,'Control-UTE Octubre 2023'!$I$8:$M$37,5,FALSE),0)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5"/>
        <v>4.0999999999999996</v>
      </c>
      <c r="E42" s="205">
        <f>IFERROR(VLOOKUP($A42,'Control-UTE Octubre 2023'!$I$8:$M$37,3,FALSE),0)</f>
        <v>0</v>
      </c>
      <c r="F42" s="205">
        <f>IFERROR(VLOOKUP($A42,'Control-UTE Octubre 2023'!$I$8:$M$37,2,FALSE),0)</f>
        <v>0</v>
      </c>
      <c r="G42" s="205">
        <f>IFERROR(VLOOKUP($A42,'Control-UTE Octubre 2023'!$I$8:$M$37,5,FALSE),0)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5"/>
        <v>6.05</v>
      </c>
      <c r="E43" s="205">
        <f>IFERROR(VLOOKUP($A43,'Control-UTE Octubre 2023'!$I$8:$M$37,3,FALSE),0)</f>
        <v>0</v>
      </c>
      <c r="F43" s="205">
        <f>IFERROR(VLOOKUP($A43,'Control-UTE Octubre 2023'!$I$8:$M$37,2,FALSE),0)</f>
        <v>0</v>
      </c>
      <c r="G43" s="205">
        <f>IFERROR(VLOOKUP($A43,'Control-UTE Octubre 2023'!$I$8:$M$37,5,FALSE),0)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5"/>
        <v>5.65</v>
      </c>
      <c r="E44" s="205">
        <f>IFERROR(VLOOKUP($A44,'Control-UTE Octubre 2023'!$I$8:$M$37,3,FALSE),0)</f>
        <v>0</v>
      </c>
      <c r="F44" s="205">
        <f>IFERROR(VLOOKUP($A44,'Control-UTE Octubre 2023'!$I$8:$M$37,2,FALSE),0)</f>
        <v>0</v>
      </c>
      <c r="G44" s="205">
        <f>IFERROR(VLOOKUP($A44,'Control-UTE Octubre 2023'!$I$8:$M$37,5,FALSE),0)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5"/>
        <v>6.59</v>
      </c>
      <c r="E45" s="205">
        <f>IFERROR(VLOOKUP($A45,'Control-UTE Octubre 2023'!$I$8:$M$37,3,FALSE),0)</f>
        <v>0</v>
      </c>
      <c r="F45" s="205">
        <f>IFERROR(VLOOKUP($A45,'Control-UTE Octubre 2023'!$I$8:$M$37,2,FALSE),0)</f>
        <v>0</v>
      </c>
      <c r="G45" s="205">
        <f>IFERROR(VLOOKUP($A45,'Control-UTE Octubre 2023'!$I$8:$M$37,5,FALSE),0)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5"/>
        <v>6.65</v>
      </c>
      <c r="E46" s="205">
        <f>IFERROR(VLOOKUP($A46,'Control-UTE Octubre 2023'!$I$8:$M$37,3,FALSE),0)</f>
        <v>0</v>
      </c>
      <c r="F46" s="205">
        <f>IFERROR(VLOOKUP($A46,'Control-UTE Octubre 2023'!$I$8:$M$37,2,FALSE),0)</f>
        <v>0</v>
      </c>
      <c r="G46" s="205">
        <f>IFERROR(VLOOKUP($A46,'Control-UTE Octubre 2023'!$I$8:$M$37,5,FALSE),0)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256">
        <f t="shared" si="5"/>
        <v>4.95</v>
      </c>
      <c r="E47" s="205">
        <f>IFERROR(VLOOKUP($A47,'Control-UTE Octubre 2023'!$I$8:$M$37,3,FALSE),0)</f>
        <v>60</v>
      </c>
      <c r="F47" s="205">
        <f>IFERROR(VLOOKUP($A47,'Control-UTE Octubre 2023'!$I$8:$M$37,2,FALSE),0)</f>
        <v>0</v>
      </c>
      <c r="G47" s="205">
        <f>IFERROR(VLOOKUP($A47,'Control-UTE Octubre 2023'!$I$8:$M$37,5,FALSE),0)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5"/>
        <v>5.8</v>
      </c>
      <c r="E48" s="205">
        <f>IFERROR(VLOOKUP($A48,'Control-UTE Octubre 2023'!$I$8:$M$37,3,FALSE),0)</f>
        <v>0</v>
      </c>
      <c r="F48" s="205">
        <f>IFERROR(VLOOKUP($A48,'Control-UTE Octubre 2023'!$I$8:$M$37,2,FALSE),0)</f>
        <v>0</v>
      </c>
      <c r="G48" s="205">
        <f>IFERROR(VLOOKUP($A48,'Control-UTE Octubre 2023'!$I$8:$M$37,5,FALSE),0)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5"/>
        <v>6.22</v>
      </c>
      <c r="E49" s="205">
        <f>IFERROR(VLOOKUP($A49,'Control-UTE Octubre 2023'!$I$8:$M$37,3,FALSE),0)</f>
        <v>0</v>
      </c>
      <c r="F49" s="205">
        <f>IFERROR(VLOOKUP($A49,'Control-UTE Octubre 2023'!$I$8:$M$37,2,FALSE),0)</f>
        <v>0</v>
      </c>
      <c r="G49" s="205">
        <f>IFERROR(VLOOKUP($A49,'Control-UTE Octubre 2023'!$I$8:$M$37,5,FALSE),0)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27" t="s">
        <v>481</v>
      </c>
      <c r="D50" s="256">
        <f t="shared" si="5"/>
        <v>7.02</v>
      </c>
      <c r="E50" s="205">
        <f>IFERROR(VLOOKUP($A50,'Control-UTE Octubre 2023'!$I$8:$M$37,3,FALSE),0)</f>
        <v>0</v>
      </c>
      <c r="F50" s="205">
        <f>IFERROR(VLOOKUP($A50,'Control-UTE Octubre 2023'!$I$8:$M$37,2,FALSE),0)</f>
        <v>720</v>
      </c>
      <c r="G50" s="205">
        <f>IFERROR(VLOOKUP($A50,'Control-UTE Octubre 2023'!$I$8:$M$37,5,FALSE),0)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27" t="s">
        <v>482</v>
      </c>
      <c r="D51" s="256">
        <f t="shared" si="5"/>
        <v>6.21</v>
      </c>
      <c r="E51" s="205">
        <f>IFERROR(VLOOKUP($A51,'Control-UTE Octubre 2023'!$I$8:$M$37,3,FALSE),0)</f>
        <v>0</v>
      </c>
      <c r="F51" s="205">
        <f>IFERROR(VLOOKUP($A51,'Control-UTE Octubre 2023'!$I$8:$M$37,2,FALSE),0)</f>
        <v>450</v>
      </c>
      <c r="G51" s="205">
        <f>IFERROR(VLOOKUP($A51,'Control-UTE Octubre 2023'!$I$8:$M$37,5,FALSE),0)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27" t="s">
        <v>167</v>
      </c>
      <c r="D52" s="256">
        <f t="shared" si="5"/>
        <v>7.95</v>
      </c>
      <c r="E52" s="205">
        <f>IFERROR(VLOOKUP($A52,'Control-UTE Octubre 2023'!$I$8:$M$37,3,FALSE),0)</f>
        <v>0</v>
      </c>
      <c r="F52" s="205">
        <f>IFERROR(VLOOKUP($A52,'Control-UTE Octubre 2023'!$I$8:$M$37,2,FALSE),0)</f>
        <v>360</v>
      </c>
      <c r="G52" s="205">
        <f>IFERROR(VLOOKUP($A52,'Control-UTE Octubre 2023'!$I$8:$M$37,5,FALSE),0)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5"/>
        <v>5.59</v>
      </c>
      <c r="E53" s="205">
        <f>IFERROR(VLOOKUP($A53,'Control-UTE Octubre 2023'!$I$8:$M$37,3,FALSE),0)</f>
        <v>0</v>
      </c>
      <c r="F53" s="205">
        <f>IFERROR(VLOOKUP($A53,'Control-UTE Octubre 2023'!$I$8:$M$37,2,FALSE),0)</f>
        <v>0</v>
      </c>
      <c r="G53" s="205">
        <f>IFERROR(VLOOKUP($A53,'Control-UTE Octubre 2023'!$I$8:$M$37,5,FALSE),0)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5"/>
        <v>4.93</v>
      </c>
      <c r="E54" s="205">
        <f>IFERROR(VLOOKUP($A54,'Control-UTE Octubre 2023'!$I$8:$M$37,3,FALSE),0)</f>
        <v>0</v>
      </c>
      <c r="F54" s="205">
        <f>IFERROR(VLOOKUP($A54,'Control-UTE Octubre 2023'!$I$8:$M$37,2,FALSE),0)</f>
        <v>0</v>
      </c>
      <c r="G54" s="205">
        <f>IFERROR(VLOOKUP($A54,'Control-UTE Octubre 2023'!$I$8:$M$37,5,FALSE),0)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7" t="s">
        <v>484</v>
      </c>
      <c r="D55" s="256">
        <f t="shared" si="5"/>
        <v>5.75</v>
      </c>
      <c r="E55" s="205">
        <f>IFERROR(VLOOKUP($A55,'Control-UTE Octubre 2023'!$I$8:$M$37,3,FALSE),0)</f>
        <v>150</v>
      </c>
      <c r="F55" s="205">
        <f>IFERROR(VLOOKUP($A55,'Control-UTE Octubre 2023'!$I$8:$M$37,2,FALSE),0)</f>
        <v>0</v>
      </c>
      <c r="G55" s="205">
        <f>IFERROR(VLOOKUP($A55,'Control-UTE Octubre 2023'!$I$8:$M$37,5,FALSE),0)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35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5"/>
        <v>2.95</v>
      </c>
      <c r="E56" s="205">
        <f>IFERROR(VLOOKUP($A56,'Control-UTE Octubre 2023'!$I$8:$M$37,3,FALSE),0)</f>
        <v>0</v>
      </c>
      <c r="F56" s="205">
        <f>IFERROR(VLOOKUP($A56,'Control-UTE Octubre 2023'!$I$8:$M$37,2,FALSE),0)</f>
        <v>7300</v>
      </c>
      <c r="G56" s="205">
        <f>IFERROR(VLOOKUP($A56,'Control-UTE Octubre 2023'!$I$8:$M$37,5,FALSE),0)</f>
        <v>540</v>
      </c>
      <c r="H56" s="205">
        <f t="shared" si="2"/>
        <v>7840</v>
      </c>
      <c r="I56" s="347" t="s">
        <v>12</v>
      </c>
      <c r="J56" s="346">
        <f>D56*H56</f>
        <v>23128</v>
      </c>
      <c r="K56" s="333"/>
      <c r="N56" s="199"/>
      <c r="O56" s="71" t="s">
        <v>399</v>
      </c>
      <c r="P56" s="237">
        <f>H56</f>
        <v>7840</v>
      </c>
    </row>
    <row r="57" spans="1:17" s="200" customFormat="1" ht="24.95" customHeight="1" x14ac:dyDescent="0.2">
      <c r="A57" s="261" t="s">
        <v>672</v>
      </c>
      <c r="B57" s="413">
        <v>50</v>
      </c>
      <c r="C57" s="421" t="s">
        <v>674</v>
      </c>
      <c r="D57" s="256">
        <f t="shared" si="5"/>
        <v>12.17</v>
      </c>
      <c r="E57" s="205">
        <f>IFERROR(VLOOKUP($A57,'Control-UTE Octubre 2023'!$I$8:$M$37,3,FALSE),0)</f>
        <v>120</v>
      </c>
      <c r="F57" s="205">
        <f>IFERROR(VLOOKUP($A57,'Control-UTE Octubre 2023'!$I$8:$M$37,2,FALSE),0)</f>
        <v>0</v>
      </c>
      <c r="G57" s="205">
        <f>IFERROR(VLOOKUP($A57,'Control-UTE Octubre 2023'!$I$8:$M$37,5,FALSE),0)</f>
        <v>0</v>
      </c>
      <c r="H57" s="205">
        <f t="shared" ref="H57" si="6">E57+F57+G57</f>
        <v>120</v>
      </c>
      <c r="I57" s="347" t="s">
        <v>678</v>
      </c>
      <c r="J57" s="346">
        <f>D57*H57</f>
        <v>1460.4</v>
      </c>
      <c r="K57" s="333"/>
      <c r="N57" s="199"/>
      <c r="O57" s="71" t="s">
        <v>672</v>
      </c>
      <c r="P57" s="237">
        <f>H57</f>
        <v>120</v>
      </c>
    </row>
    <row r="58" spans="1:17" ht="30" customHeight="1" x14ac:dyDescent="0.2">
      <c r="B58" s="202"/>
      <c r="C58" s="539" t="s">
        <v>11</v>
      </c>
      <c r="D58" s="539"/>
      <c r="E58" s="381">
        <f>SUM(E8:E57)</f>
        <v>8645</v>
      </c>
      <c r="F58" s="381">
        <f>SUM(F8:F57)</f>
        <v>12270</v>
      </c>
      <c r="G58" s="381">
        <f t="shared" ref="G58" si="7">SUM(G8:G56)</f>
        <v>690</v>
      </c>
      <c r="H58" s="381">
        <f>SUM(H8:H57)</f>
        <v>21605</v>
      </c>
      <c r="I58" s="408" t="s">
        <v>12</v>
      </c>
      <c r="J58" s="81">
        <f>SUM(J8:J57)</f>
        <v>87867.6</v>
      </c>
      <c r="K58" s="199"/>
      <c r="L58" s="248"/>
      <c r="M58" s="248"/>
      <c r="N58" s="321"/>
      <c r="O58" s="71"/>
      <c r="P58" s="237"/>
    </row>
    <row r="59" spans="1:17" ht="30" customHeight="1" x14ac:dyDescent="0.2">
      <c r="B59" s="202"/>
      <c r="C59" s="527"/>
      <c r="D59" s="527"/>
      <c r="E59" s="527"/>
      <c r="F59" s="527"/>
      <c r="H59" s="382"/>
      <c r="J59" s="81" t="s">
        <v>328</v>
      </c>
      <c r="K59" s="377"/>
      <c r="M59" s="321"/>
      <c r="O59" s="199" t="s">
        <v>649</v>
      </c>
    </row>
    <row r="60" spans="1:17" ht="30" customHeight="1" x14ac:dyDescent="0.2">
      <c r="B60" s="431" t="s">
        <v>643</v>
      </c>
      <c r="C60" s="540" t="s">
        <v>326</v>
      </c>
      <c r="D60" s="540"/>
      <c r="E60" s="540"/>
      <c r="F60" s="540"/>
      <c r="G60" s="540"/>
      <c r="H60" s="540"/>
      <c r="I60" s="409">
        <f>J60/$J$60</f>
        <v>1</v>
      </c>
      <c r="J60" s="385">
        <f>J58</f>
        <v>87867.6</v>
      </c>
      <c r="K60" s="377"/>
      <c r="M60" s="321"/>
      <c r="O60">
        <v>80089629</v>
      </c>
    </row>
    <row r="61" spans="1:17" ht="30" customHeight="1" x14ac:dyDescent="0.2">
      <c r="B61" s="431">
        <v>200000000</v>
      </c>
      <c r="C61" s="547" t="s">
        <v>644</v>
      </c>
      <c r="D61" s="540"/>
      <c r="E61" s="540"/>
      <c r="F61" s="540"/>
      <c r="G61" s="540"/>
      <c r="H61" s="540"/>
      <c r="I61" s="392">
        <f>J61/$J$60</f>
        <v>0.36501053858304999</v>
      </c>
      <c r="J61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+D57*E57)</f>
        <v>32072.600000000006</v>
      </c>
      <c r="K61" s="333"/>
      <c r="L61" s="333"/>
      <c r="M61" s="333"/>
    </row>
    <row r="62" spans="1:17" ht="30" customHeight="1" x14ac:dyDescent="0.2">
      <c r="B62" s="431">
        <v>200000000</v>
      </c>
      <c r="C62" s="547" t="s">
        <v>591</v>
      </c>
      <c r="D62" s="540"/>
      <c r="E62" s="540"/>
      <c r="F62" s="540" t="e">
        <f>G62/G59</f>
        <v>#DIV/0!</v>
      </c>
      <c r="G62" s="540"/>
      <c r="H62" s="540"/>
      <c r="I62" s="392">
        <f>J62/$J$60</f>
        <v>0.60625873473271141</v>
      </c>
      <c r="J62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+D57*F57)</f>
        <v>53270.5</v>
      </c>
      <c r="K62" s="377"/>
      <c r="L62" s="321"/>
      <c r="M62" s="321"/>
    </row>
    <row r="63" spans="1:17" ht="30" customHeight="1" x14ac:dyDescent="0.2">
      <c r="B63" s="431">
        <v>240000000</v>
      </c>
      <c r="C63" s="547" t="s">
        <v>592</v>
      </c>
      <c r="D63" s="540"/>
      <c r="E63" s="540"/>
      <c r="F63" s="540" t="e">
        <f>G63/G60</f>
        <v>#DIV/0!</v>
      </c>
      <c r="G63" s="540"/>
      <c r="H63" s="540"/>
      <c r="I63" s="392">
        <f>J63/$J$60</f>
        <v>2.8730726684238556E-2</v>
      </c>
      <c r="J63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+D57*G57)</f>
        <v>2524.5</v>
      </c>
      <c r="K63" s="377"/>
      <c r="L63" s="321"/>
      <c r="M63" s="321"/>
    </row>
    <row r="64" spans="1:17" ht="25.5" customHeight="1" x14ac:dyDescent="0.2">
      <c r="B64" s="202"/>
      <c r="C64" s="290"/>
      <c r="D64" s="201"/>
      <c r="E64" s="163"/>
      <c r="F64" s="372">
        <f>G61+G63</f>
        <v>0</v>
      </c>
      <c r="G64" s="201"/>
      <c r="H64" s="201"/>
      <c r="I64" s="201"/>
      <c r="J64" s="164"/>
      <c r="K64" s="377"/>
      <c r="M64" s="199" t="str">
        <f>B5</f>
        <v>Período Octubre 2023</v>
      </c>
    </row>
    <row r="65" spans="1:17" ht="30" customHeight="1" x14ac:dyDescent="0.2">
      <c r="B65" s="431">
        <v>200000000</v>
      </c>
      <c r="C65" s="526" t="s">
        <v>321</v>
      </c>
      <c r="D65" s="526"/>
      <c r="E65" s="526"/>
      <c r="F65" s="526"/>
      <c r="G65" s="256">
        <v>1942</v>
      </c>
      <c r="H65" s="167">
        <f>1-H67</f>
        <v>0.99</v>
      </c>
      <c r="I65" s="205" t="s">
        <v>10</v>
      </c>
      <c r="J65" s="346">
        <f>(G65*H65)</f>
        <v>1922.58</v>
      </c>
      <c r="K65" s="377"/>
      <c r="L65" s="321"/>
      <c r="N65" s="199" t="s">
        <v>347</v>
      </c>
      <c r="O65">
        <v>80089628</v>
      </c>
      <c r="Q65" s="200">
        <v>20002585</v>
      </c>
    </row>
    <row r="66" spans="1:17" ht="35.25" customHeight="1" x14ac:dyDescent="0.2">
      <c r="B66" s="431">
        <v>200000000</v>
      </c>
      <c r="C66" s="541" t="s">
        <v>322</v>
      </c>
      <c r="D66" s="542"/>
      <c r="E66" s="542"/>
      <c r="F66" s="543"/>
      <c r="G66" s="340">
        <v>2335185.0465921499</v>
      </c>
      <c r="H66" s="167">
        <v>0.99</v>
      </c>
      <c r="I66" s="205" t="s">
        <v>10</v>
      </c>
      <c r="J66" s="340">
        <f>(G66*H66)</f>
        <v>2311833.1961262282</v>
      </c>
      <c r="K66" s="377"/>
      <c r="L66" s="321"/>
      <c r="N66" s="199" t="s">
        <v>346</v>
      </c>
      <c r="O66">
        <v>80089627</v>
      </c>
      <c r="Q66" s="201">
        <v>20002374</v>
      </c>
    </row>
    <row r="67" spans="1:17" ht="30" customHeight="1" x14ac:dyDescent="0.2">
      <c r="A67" s="261">
        <f>1/84</f>
        <v>1.1904761904761904E-2</v>
      </c>
      <c r="B67" s="431">
        <v>240000000</v>
      </c>
      <c r="C67" s="544" t="s">
        <v>344</v>
      </c>
      <c r="D67" s="545"/>
      <c r="E67" s="545"/>
      <c r="F67" s="546"/>
      <c r="G67" s="256">
        <v>1942</v>
      </c>
      <c r="H67" s="167">
        <v>0.01</v>
      </c>
      <c r="I67" s="205" t="s">
        <v>10</v>
      </c>
      <c r="J67" s="346">
        <f>(G67*H67)</f>
        <v>19.420000000000002</v>
      </c>
      <c r="K67" s="377"/>
      <c r="L67" s="321"/>
      <c r="O67">
        <v>80089628</v>
      </c>
      <c r="P67" s="200"/>
    </row>
    <row r="68" spans="1:17" ht="27" customHeight="1" x14ac:dyDescent="0.2">
      <c r="B68" s="431">
        <v>240000000</v>
      </c>
      <c r="C68" s="526" t="s">
        <v>345</v>
      </c>
      <c r="D68" s="526"/>
      <c r="E68" s="526"/>
      <c r="F68" s="526"/>
      <c r="G68" s="340">
        <f>G66</f>
        <v>2335185.0465921499</v>
      </c>
      <c r="H68" s="167">
        <v>0.01</v>
      </c>
      <c r="I68" s="205" t="s">
        <v>10</v>
      </c>
      <c r="J68" s="340">
        <f>(G68*H68)</f>
        <v>23351.8504659215</v>
      </c>
      <c r="K68" s="377"/>
      <c r="L68" s="321"/>
      <c r="O68">
        <v>80089627</v>
      </c>
      <c r="P68" s="200"/>
    </row>
    <row r="69" spans="1:17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234"/>
      <c r="P69" s="199"/>
    </row>
    <row r="70" spans="1:17" s="237" customFormat="1" ht="30" customHeight="1" x14ac:dyDescent="0.2">
      <c r="A70" s="199"/>
      <c r="B70" s="535" t="s">
        <v>325</v>
      </c>
      <c r="C70" s="535"/>
      <c r="D70" s="535"/>
      <c r="E70" s="535"/>
      <c r="F70" s="535"/>
      <c r="G70" s="205" t="s">
        <v>8</v>
      </c>
      <c r="H70" s="533">
        <f>J65+J60+J67</f>
        <v>89809.600000000006</v>
      </c>
      <c r="I70" s="533"/>
      <c r="J70" s="533"/>
      <c r="K70" s="378"/>
      <c r="O70" s="199"/>
      <c r="P70" s="225"/>
    </row>
    <row r="71" spans="1:17" s="237" customFormat="1" ht="30" customHeight="1" x14ac:dyDescent="0.2">
      <c r="A71" s="199"/>
      <c r="B71" s="535" t="s">
        <v>15</v>
      </c>
      <c r="C71" s="535"/>
      <c r="D71" s="535"/>
      <c r="E71" s="535"/>
      <c r="F71" s="535"/>
      <c r="G71" s="205" t="s">
        <v>9</v>
      </c>
      <c r="H71" s="533">
        <f>J66+J68</f>
        <v>2335185.0465921499</v>
      </c>
      <c r="I71" s="533"/>
      <c r="J71" s="533"/>
      <c r="K71" s="378"/>
      <c r="O71" s="199"/>
      <c r="P71" s="199"/>
    </row>
    <row r="72" spans="1:17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P72" s="200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C76" s="237"/>
      <c r="D76" s="237"/>
      <c r="E76" s="237"/>
      <c r="J76" s="236"/>
    </row>
    <row r="77" spans="1:17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7" ht="24.95" customHeight="1" x14ac:dyDescent="0.2">
      <c r="B78" s="234"/>
      <c r="D78" s="225"/>
      <c r="F78" s="225"/>
      <c r="G78" s="225"/>
      <c r="H78" s="225"/>
      <c r="I78" s="225"/>
      <c r="J78" s="235"/>
    </row>
    <row r="79" spans="1:17" ht="15" customHeight="1" x14ac:dyDescent="0.2">
      <c r="B79" s="234"/>
      <c r="C79" s="233" t="s">
        <v>16</v>
      </c>
      <c r="D79" s="232"/>
      <c r="E79" s="509" t="s">
        <v>16</v>
      </c>
      <c r="F79" s="509"/>
      <c r="G79" s="509"/>
      <c r="H79" s="509"/>
      <c r="I79" s="509"/>
      <c r="J79" s="510"/>
      <c r="K79" s="379"/>
    </row>
    <row r="80" spans="1:17" ht="15.75" x14ac:dyDescent="0.25">
      <c r="B80" s="230"/>
      <c r="C80" s="229" t="s">
        <v>69</v>
      </c>
      <c r="D80" s="228"/>
      <c r="F80" s="537" t="s">
        <v>337</v>
      </c>
      <c r="G80" s="537"/>
      <c r="H80" s="537"/>
      <c r="I80" s="537"/>
      <c r="J80" s="538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t="s">
        <v>33</v>
      </c>
      <c r="B105" s="412">
        <v>3.02</v>
      </c>
      <c r="D105" s="412"/>
    </row>
    <row r="106" spans="1:4" x14ac:dyDescent="0.2">
      <c r="A106" s="71" t="s">
        <v>32</v>
      </c>
      <c r="B106" s="412">
        <v>4.04</v>
      </c>
      <c r="C106"/>
      <c r="D106" s="412"/>
    </row>
    <row r="107" spans="1:4" x14ac:dyDescent="0.2">
      <c r="A107" s="71" t="s">
        <v>38</v>
      </c>
      <c r="B107" s="412">
        <v>3.06</v>
      </c>
      <c r="C107"/>
      <c r="D107" s="412"/>
    </row>
    <row r="108" spans="1:4" x14ac:dyDescent="0.2">
      <c r="A108" s="71" t="s">
        <v>37</v>
      </c>
      <c r="B108" s="412">
        <v>2.73</v>
      </c>
      <c r="C108"/>
      <c r="D108" s="412"/>
    </row>
    <row r="109" spans="1:4" x14ac:dyDescent="0.2">
      <c r="A109" s="71" t="s">
        <v>39</v>
      </c>
      <c r="B109" s="412">
        <v>3.59</v>
      </c>
      <c r="C109"/>
      <c r="D109" s="412"/>
    </row>
    <row r="110" spans="1:4" x14ac:dyDescent="0.2">
      <c r="A110" s="71" t="s">
        <v>41</v>
      </c>
      <c r="B110" s="412">
        <v>2.73</v>
      </c>
      <c r="C110"/>
      <c r="D110" s="412"/>
    </row>
    <row r="111" spans="1:4" x14ac:dyDescent="0.2">
      <c r="A111" s="71" t="s">
        <v>40</v>
      </c>
      <c r="B111" s="412">
        <v>4.3899999999999997</v>
      </c>
      <c r="C111"/>
      <c r="D111" s="412"/>
    </row>
    <row r="112" spans="1:4" x14ac:dyDescent="0.2">
      <c r="A112" s="71" t="s">
        <v>29</v>
      </c>
      <c r="B112" s="412">
        <v>3.51</v>
      </c>
      <c r="C112"/>
      <c r="D112" s="412"/>
    </row>
    <row r="113" spans="1:4" x14ac:dyDescent="0.2">
      <c r="A113" s="71" t="s">
        <v>42</v>
      </c>
      <c r="B113" s="412">
        <v>5.58</v>
      </c>
      <c r="C113"/>
      <c r="D113" s="412"/>
    </row>
    <row r="114" spans="1:4" x14ac:dyDescent="0.2">
      <c r="A114" s="71" t="s">
        <v>44</v>
      </c>
      <c r="B114" s="412">
        <v>1.5</v>
      </c>
      <c r="C114"/>
      <c r="D114" s="412"/>
    </row>
    <row r="115" spans="1:4" x14ac:dyDescent="0.2">
      <c r="A115" s="71" t="s">
        <v>31</v>
      </c>
      <c r="B115" s="412">
        <v>2.34</v>
      </c>
      <c r="C115"/>
      <c r="D115" s="412"/>
    </row>
    <row r="116" spans="1:4" x14ac:dyDescent="0.2">
      <c r="A116" s="71" t="s">
        <v>35</v>
      </c>
      <c r="B116" s="412">
        <v>7.59</v>
      </c>
      <c r="C116"/>
      <c r="D116" s="412"/>
    </row>
    <row r="117" spans="1:4" x14ac:dyDescent="0.2">
      <c r="A117" s="71" t="s">
        <v>34</v>
      </c>
      <c r="B117" s="412">
        <v>6.92</v>
      </c>
      <c r="C117"/>
      <c r="D117" s="412"/>
    </row>
    <row r="118" spans="1:4" x14ac:dyDescent="0.2">
      <c r="A118" s="71" t="s">
        <v>43</v>
      </c>
      <c r="B118" s="412">
        <v>4.95</v>
      </c>
      <c r="C118"/>
      <c r="D118" s="412"/>
    </row>
    <row r="119" spans="1:4" x14ac:dyDescent="0.2">
      <c r="A119" s="71" t="s">
        <v>30</v>
      </c>
      <c r="B119" s="412">
        <v>2.54</v>
      </c>
      <c r="C119"/>
      <c r="D119" s="412"/>
    </row>
    <row r="120" spans="1:4" x14ac:dyDescent="0.2">
      <c r="A120" s="71" t="s">
        <v>499</v>
      </c>
      <c r="B120" s="412">
        <v>2.41</v>
      </c>
      <c r="C120"/>
      <c r="D120" s="412"/>
    </row>
    <row r="121" spans="1:4" x14ac:dyDescent="0.2">
      <c r="A121" s="71" t="s">
        <v>424</v>
      </c>
      <c r="B121" s="412">
        <v>4.32</v>
      </c>
      <c r="C121"/>
      <c r="D121" s="412"/>
    </row>
    <row r="122" spans="1:4" x14ac:dyDescent="0.2">
      <c r="A122" s="71" t="s">
        <v>425</v>
      </c>
      <c r="B122" s="412">
        <v>7.75</v>
      </c>
      <c r="C122"/>
      <c r="D122" s="412"/>
    </row>
    <row r="123" spans="1:4" x14ac:dyDescent="0.2">
      <c r="A123" s="71" t="s">
        <v>426</v>
      </c>
      <c r="B123" s="412">
        <v>8.26</v>
      </c>
      <c r="C123"/>
      <c r="D123" s="412"/>
    </row>
    <row r="124" spans="1:4" x14ac:dyDescent="0.2">
      <c r="A124" s="71" t="s">
        <v>427</v>
      </c>
      <c r="B124" s="412">
        <v>7.39</v>
      </c>
      <c r="C124"/>
      <c r="D124" s="412"/>
    </row>
    <row r="125" spans="1:4" x14ac:dyDescent="0.2">
      <c r="A125" s="71" t="s">
        <v>500</v>
      </c>
      <c r="B125" s="412">
        <v>2850</v>
      </c>
      <c r="C125"/>
      <c r="D125" s="412"/>
    </row>
    <row r="126" spans="1:4" x14ac:dyDescent="0.2">
      <c r="A126" s="71" t="s">
        <v>501</v>
      </c>
      <c r="B126" s="412">
        <v>5.84</v>
      </c>
      <c r="C126"/>
      <c r="D126" s="412"/>
    </row>
    <row r="127" spans="1:4" x14ac:dyDescent="0.2">
      <c r="A127" s="71" t="s">
        <v>430</v>
      </c>
      <c r="B127" s="412">
        <v>2.79</v>
      </c>
      <c r="C127"/>
      <c r="D127" s="412"/>
    </row>
    <row r="128" spans="1:4" x14ac:dyDescent="0.2">
      <c r="A128" s="71" t="s">
        <v>502</v>
      </c>
      <c r="B128" s="412">
        <v>4.97</v>
      </c>
      <c r="C128"/>
      <c r="D128" s="412"/>
    </row>
    <row r="129" spans="1:4" x14ac:dyDescent="0.2">
      <c r="A129" s="71" t="s">
        <v>503</v>
      </c>
      <c r="B129" s="412">
        <v>4.1900000000000004</v>
      </c>
      <c r="C129"/>
      <c r="D129" s="412"/>
    </row>
    <row r="130" spans="1:4" x14ac:dyDescent="0.2">
      <c r="A130" s="71" t="s">
        <v>504</v>
      </c>
      <c r="B130" s="412">
        <v>5.27</v>
      </c>
      <c r="C130"/>
      <c r="D130" s="412"/>
    </row>
    <row r="131" spans="1:4" x14ac:dyDescent="0.2">
      <c r="A131" s="71" t="s">
        <v>434</v>
      </c>
      <c r="B131" s="412">
        <v>5.54</v>
      </c>
      <c r="C131"/>
      <c r="D131" s="412"/>
    </row>
    <row r="132" spans="1:4" x14ac:dyDescent="0.2">
      <c r="A132" s="71" t="s">
        <v>505</v>
      </c>
      <c r="B132" s="412">
        <v>6.73</v>
      </c>
      <c r="C132"/>
      <c r="D132" s="412"/>
    </row>
    <row r="133" spans="1:4" x14ac:dyDescent="0.2">
      <c r="A133" s="71" t="s">
        <v>506</v>
      </c>
      <c r="B133" s="412">
        <v>4.32</v>
      </c>
      <c r="C133"/>
      <c r="D133" s="412"/>
    </row>
    <row r="134" spans="1:4" x14ac:dyDescent="0.2">
      <c r="A134" s="71" t="s">
        <v>507</v>
      </c>
      <c r="B134" s="412">
        <v>3.28</v>
      </c>
      <c r="C134"/>
      <c r="D134" s="412"/>
    </row>
    <row r="135" spans="1:4" x14ac:dyDescent="0.2">
      <c r="A135" s="71" t="s">
        <v>508</v>
      </c>
      <c r="B135" s="412">
        <v>5.59</v>
      </c>
      <c r="C135"/>
      <c r="D135" s="412"/>
    </row>
    <row r="136" spans="1:4" x14ac:dyDescent="0.2">
      <c r="A136" s="71" t="s">
        <v>439</v>
      </c>
      <c r="B136" s="412">
        <v>5.46</v>
      </c>
      <c r="C136"/>
      <c r="D136" s="412"/>
    </row>
    <row r="137" spans="1:4" x14ac:dyDescent="0.2">
      <c r="A137" s="71" t="s">
        <v>246</v>
      </c>
      <c r="B137" s="412">
        <v>5.46</v>
      </c>
      <c r="C137"/>
      <c r="D137" s="412"/>
    </row>
    <row r="138" spans="1:4" x14ac:dyDescent="0.2">
      <c r="A138" s="71" t="s">
        <v>28</v>
      </c>
      <c r="B138" s="412">
        <v>4.0999999999999996</v>
      </c>
      <c r="C138"/>
      <c r="D138" s="412"/>
    </row>
    <row r="139" spans="1:4" x14ac:dyDescent="0.2">
      <c r="A139" s="71" t="s">
        <v>71</v>
      </c>
      <c r="B139" s="412">
        <v>4.0999999999999996</v>
      </c>
      <c r="C139"/>
      <c r="D139" s="412"/>
    </row>
    <row r="140" spans="1:4" x14ac:dyDescent="0.2">
      <c r="A140" s="71" t="s">
        <v>509</v>
      </c>
      <c r="B140" s="412">
        <v>6.05</v>
      </c>
      <c r="C140"/>
      <c r="D140" s="412"/>
    </row>
    <row r="141" spans="1:4" x14ac:dyDescent="0.2">
      <c r="A141" s="71" t="s">
        <v>210</v>
      </c>
      <c r="B141" s="412">
        <v>5.65</v>
      </c>
      <c r="C141"/>
      <c r="D141" s="412"/>
    </row>
    <row r="142" spans="1:4" x14ac:dyDescent="0.2">
      <c r="A142" s="71" t="s">
        <v>510</v>
      </c>
      <c r="B142" s="412">
        <v>6.59</v>
      </c>
      <c r="C142"/>
      <c r="D142" s="412"/>
    </row>
    <row r="143" spans="1:4" x14ac:dyDescent="0.2">
      <c r="A143" s="71" t="s">
        <v>511</v>
      </c>
      <c r="B143" s="412">
        <v>6.65</v>
      </c>
      <c r="C143"/>
      <c r="D143" s="412"/>
    </row>
    <row r="144" spans="1:4" x14ac:dyDescent="0.2">
      <c r="A144" s="71" t="s">
        <v>382</v>
      </c>
      <c r="B144" s="412">
        <v>4.95</v>
      </c>
      <c r="C144"/>
      <c r="D144" s="412"/>
    </row>
    <row r="145" spans="1:4" x14ac:dyDescent="0.2">
      <c r="A145" s="71" t="s">
        <v>448</v>
      </c>
      <c r="B145" s="412">
        <v>5.8</v>
      </c>
      <c r="C145"/>
      <c r="D145" s="412"/>
    </row>
    <row r="146" spans="1:4" x14ac:dyDescent="0.2">
      <c r="A146" s="71" t="s">
        <v>449</v>
      </c>
      <c r="B146" s="412">
        <v>6.22</v>
      </c>
      <c r="C146"/>
      <c r="D146" s="412"/>
    </row>
    <row r="147" spans="1:4" x14ac:dyDescent="0.2">
      <c r="A147" s="71" t="s">
        <v>149</v>
      </c>
      <c r="B147" s="412">
        <v>7.02</v>
      </c>
      <c r="C147"/>
      <c r="D147" s="412"/>
    </row>
    <row r="148" spans="1:4" x14ac:dyDescent="0.2">
      <c r="A148" s="71" t="s">
        <v>214</v>
      </c>
      <c r="B148" s="412">
        <v>6.21</v>
      </c>
      <c r="C148"/>
      <c r="D148" s="412"/>
    </row>
    <row r="149" spans="1:4" x14ac:dyDescent="0.2">
      <c r="A149" s="71" t="s">
        <v>166</v>
      </c>
      <c r="B149" s="412">
        <v>7.95</v>
      </c>
      <c r="C149"/>
      <c r="D149" s="412"/>
    </row>
    <row r="150" spans="1:4" x14ac:dyDescent="0.2">
      <c r="A150" s="71" t="s">
        <v>483</v>
      </c>
      <c r="B150" s="412">
        <v>5.59</v>
      </c>
      <c r="C150"/>
      <c r="D150" s="412"/>
    </row>
    <row r="151" spans="1:4" x14ac:dyDescent="0.2">
      <c r="A151" s="71" t="s">
        <v>451</v>
      </c>
      <c r="B151" s="412">
        <v>4.93</v>
      </c>
      <c r="C151"/>
      <c r="D151" s="412"/>
    </row>
    <row r="152" spans="1:4" x14ac:dyDescent="0.2">
      <c r="A152" s="71" t="s">
        <v>484</v>
      </c>
      <c r="B152" s="199">
        <v>5.75</v>
      </c>
      <c r="C152" s="199" t="s">
        <v>376</v>
      </c>
      <c r="D152" s="412"/>
    </row>
    <row r="153" spans="1:4" x14ac:dyDescent="0.2">
      <c r="A153" s="199" t="s">
        <v>389</v>
      </c>
      <c r="B153" s="199">
        <v>2.95</v>
      </c>
      <c r="D153" s="412"/>
    </row>
    <row r="154" spans="1:4" x14ac:dyDescent="0.2">
      <c r="A154" s="199" t="s">
        <v>672</v>
      </c>
      <c r="B154" s="199">
        <v>12.17</v>
      </c>
      <c r="D154" s="412">
        <f t="shared" ref="D154" si="8">ROUND(B154,2)</f>
        <v>12.17</v>
      </c>
    </row>
  </sheetData>
  <autoFilter ref="A7:Q68" xr:uid="{C4EEF5E9-92A5-4377-B56E-E4207F0D2FFD}">
    <filterColumn colId="7">
      <filters blank="1">
        <filter val="0,01"/>
        <filter val="0,99"/>
        <filter val="1120"/>
        <filter val="120"/>
        <filter val="1250"/>
        <filter val="1420"/>
        <filter val="150"/>
        <filter val="1780"/>
        <filter val="200"/>
        <filter val="21.605,00"/>
        <filter val="220"/>
        <filter val="2340"/>
        <filter val="2545"/>
        <filter val="360"/>
        <filter val="60"/>
        <filter val="600"/>
        <filter val="680"/>
        <filter val="720"/>
        <filter val="7840"/>
      </filters>
    </filterColumn>
  </autoFilter>
  <mergeCells count="20">
    <mergeCell ref="C66:F66"/>
    <mergeCell ref="B2:J2"/>
    <mergeCell ref="B3:J3"/>
    <mergeCell ref="B4:J4"/>
    <mergeCell ref="B5:J5"/>
    <mergeCell ref="C58:D58"/>
    <mergeCell ref="C59:F59"/>
    <mergeCell ref="C60:H60"/>
    <mergeCell ref="C61:H61"/>
    <mergeCell ref="C62:H62"/>
    <mergeCell ref="C63:H63"/>
    <mergeCell ref="C65:F65"/>
    <mergeCell ref="E79:J79"/>
    <mergeCell ref="F80:J80"/>
    <mergeCell ref="C67:F67"/>
    <mergeCell ref="C68:F68"/>
    <mergeCell ref="B70:F70"/>
    <mergeCell ref="H70:J70"/>
    <mergeCell ref="B71:F71"/>
    <mergeCell ref="H71:J7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A3D23-2FB2-492A-8E10-047AF2C49D55}">
  <sheetPr>
    <pageSetUpPr fitToPage="1"/>
  </sheetPr>
  <dimension ref="A1:P122"/>
  <sheetViews>
    <sheetView topLeftCell="A3" zoomScaleNormal="100" workbookViewId="0">
      <selection activeCell="D29" sqref="D2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7" style="199" bestFit="1" customWidth="1"/>
    <col min="12" max="12" width="11.140625" style="199" bestFit="1" customWidth="1"/>
    <col min="13" max="13" width="18.42578125" style="199" bestFit="1" customWidth="1"/>
    <col min="14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>
        <v>80092806</v>
      </c>
      <c r="C4" s="207" t="s">
        <v>665</v>
      </c>
      <c r="D4" s="204" t="s">
        <v>42</v>
      </c>
      <c r="E4" s="401">
        <v>985</v>
      </c>
      <c r="F4" s="204" t="s">
        <v>664</v>
      </c>
      <c r="G4" s="204" t="s">
        <v>384</v>
      </c>
      <c r="I4" s="200"/>
    </row>
    <row r="5" spans="2:16" x14ac:dyDescent="0.2">
      <c r="B5" s="205">
        <v>80092806</v>
      </c>
      <c r="C5" s="207" t="s">
        <v>665</v>
      </c>
      <c r="D5" s="204" t="s">
        <v>35</v>
      </c>
      <c r="E5" s="401">
        <v>1680</v>
      </c>
      <c r="F5" s="204" t="s">
        <v>664</v>
      </c>
      <c r="G5" s="204" t="s">
        <v>383</v>
      </c>
      <c r="I5" s="200"/>
    </row>
    <row r="6" spans="2:16" x14ac:dyDescent="0.2">
      <c r="B6" s="205">
        <v>80092806</v>
      </c>
      <c r="C6" s="207" t="s">
        <v>665</v>
      </c>
      <c r="D6" s="204" t="s">
        <v>214</v>
      </c>
      <c r="E6" s="401">
        <v>150</v>
      </c>
      <c r="F6" s="204" t="s">
        <v>664</v>
      </c>
      <c r="G6" s="204" t="s">
        <v>527</v>
      </c>
      <c r="I6" s="101" t="s">
        <v>154</v>
      </c>
      <c r="J6" s="101" t="s">
        <v>112</v>
      </c>
      <c r="K6" s="76"/>
      <c r="L6" s="76"/>
      <c r="M6" s="76"/>
      <c r="N6" s="76"/>
      <c r="O6"/>
    </row>
    <row r="7" spans="2:16" x14ac:dyDescent="0.2">
      <c r="B7" s="205">
        <v>80092806</v>
      </c>
      <c r="C7" s="207" t="s">
        <v>665</v>
      </c>
      <c r="D7" s="204" t="s">
        <v>214</v>
      </c>
      <c r="E7" s="401">
        <v>450</v>
      </c>
      <c r="F7" s="204" t="s">
        <v>664</v>
      </c>
      <c r="G7" s="204" t="s">
        <v>383</v>
      </c>
      <c r="I7" s="101" t="s">
        <v>23</v>
      </c>
      <c r="J7" s="76" t="s">
        <v>383</v>
      </c>
      <c r="K7" s="76" t="s">
        <v>384</v>
      </c>
      <c r="L7" s="76" t="s">
        <v>27</v>
      </c>
      <c r="M7" s="76" t="s">
        <v>527</v>
      </c>
      <c r="N7" s="76" t="s">
        <v>24</v>
      </c>
      <c r="O7"/>
    </row>
    <row r="8" spans="2:16" x14ac:dyDescent="0.2">
      <c r="B8" s="205">
        <v>80092806</v>
      </c>
      <c r="C8" s="207" t="s">
        <v>665</v>
      </c>
      <c r="D8" s="204" t="s">
        <v>29</v>
      </c>
      <c r="E8" s="401">
        <v>430</v>
      </c>
      <c r="F8" s="204" t="s">
        <v>664</v>
      </c>
      <c r="G8" s="204" t="s">
        <v>384</v>
      </c>
      <c r="I8" s="76" t="s">
        <v>29</v>
      </c>
      <c r="J8" s="76"/>
      <c r="K8" s="76">
        <v>1120</v>
      </c>
      <c r="L8" s="76"/>
      <c r="M8" s="76"/>
      <c r="N8" s="76">
        <v>1120</v>
      </c>
      <c r="O8"/>
      <c r="P8" s="200"/>
    </row>
    <row r="9" spans="2:16" x14ac:dyDescent="0.2">
      <c r="B9" s="205">
        <v>80092806</v>
      </c>
      <c r="C9" s="207" t="s">
        <v>665</v>
      </c>
      <c r="D9" s="204" t="s">
        <v>389</v>
      </c>
      <c r="E9" s="401">
        <v>3700</v>
      </c>
      <c r="F9" s="204" t="s">
        <v>664</v>
      </c>
      <c r="G9" s="204" t="s">
        <v>383</v>
      </c>
      <c r="I9" s="76" t="s">
        <v>31</v>
      </c>
      <c r="J9" s="76"/>
      <c r="K9" s="76">
        <v>680</v>
      </c>
      <c r="L9" s="76"/>
      <c r="M9" s="76"/>
      <c r="N9" s="76">
        <v>680</v>
      </c>
      <c r="O9"/>
      <c r="P9" s="200"/>
    </row>
    <row r="10" spans="2:16" x14ac:dyDescent="0.2">
      <c r="B10" s="205">
        <v>80092806</v>
      </c>
      <c r="C10" s="207" t="s">
        <v>665</v>
      </c>
      <c r="D10" s="204" t="s">
        <v>389</v>
      </c>
      <c r="E10" s="401">
        <v>540</v>
      </c>
      <c r="F10" s="204" t="s">
        <v>664</v>
      </c>
      <c r="G10" s="204" t="s">
        <v>527</v>
      </c>
      <c r="I10" s="76" t="s">
        <v>32</v>
      </c>
      <c r="J10" s="76"/>
      <c r="K10" s="76">
        <v>1420</v>
      </c>
      <c r="L10" s="76"/>
      <c r="M10" s="76"/>
      <c r="N10" s="76">
        <v>1420</v>
      </c>
      <c r="O10"/>
      <c r="P10" s="200"/>
    </row>
    <row r="11" spans="2:16" x14ac:dyDescent="0.2">
      <c r="B11" s="205">
        <v>80092806</v>
      </c>
      <c r="C11" s="207" t="s">
        <v>665</v>
      </c>
      <c r="D11" s="204" t="s">
        <v>37</v>
      </c>
      <c r="E11" s="401">
        <v>890</v>
      </c>
      <c r="F11" s="204" t="s">
        <v>664</v>
      </c>
      <c r="G11" s="204" t="s">
        <v>384</v>
      </c>
      <c r="I11" s="76" t="s">
        <v>33</v>
      </c>
      <c r="J11" s="76">
        <v>900</v>
      </c>
      <c r="K11" s="76">
        <v>1645</v>
      </c>
      <c r="L11" s="76"/>
      <c r="M11" s="76"/>
      <c r="N11" s="76">
        <v>2545</v>
      </c>
      <c r="O11"/>
      <c r="P11" s="200"/>
    </row>
    <row r="12" spans="2:16" x14ac:dyDescent="0.2">
      <c r="B12" s="205">
        <v>80092806</v>
      </c>
      <c r="C12" s="207" t="s">
        <v>665</v>
      </c>
      <c r="D12" s="204" t="s">
        <v>149</v>
      </c>
      <c r="E12" s="401">
        <v>720</v>
      </c>
      <c r="F12" s="204" t="s">
        <v>664</v>
      </c>
      <c r="G12" s="204" t="s">
        <v>383</v>
      </c>
      <c r="I12" s="76" t="s">
        <v>35</v>
      </c>
      <c r="J12" s="76">
        <v>2340</v>
      </c>
      <c r="K12" s="76"/>
      <c r="L12" s="76"/>
      <c r="M12" s="76"/>
      <c r="N12" s="76">
        <v>2340</v>
      </c>
      <c r="O12"/>
      <c r="P12" s="200"/>
    </row>
    <row r="13" spans="2:16" x14ac:dyDescent="0.2">
      <c r="B13" s="205">
        <v>80092806</v>
      </c>
      <c r="C13" s="207" t="s">
        <v>665</v>
      </c>
      <c r="D13" s="204" t="s">
        <v>166</v>
      </c>
      <c r="E13" s="401">
        <v>200</v>
      </c>
      <c r="F13" s="204" t="s">
        <v>664</v>
      </c>
      <c r="G13" s="204" t="s">
        <v>383</v>
      </c>
      <c r="I13" s="76" t="s">
        <v>149</v>
      </c>
      <c r="J13" s="76">
        <v>720</v>
      </c>
      <c r="K13" s="76"/>
      <c r="L13" s="76"/>
      <c r="M13" s="76"/>
      <c r="N13" s="76">
        <v>720</v>
      </c>
      <c r="O13"/>
      <c r="P13" s="200"/>
    </row>
    <row r="14" spans="2:16" x14ac:dyDescent="0.2">
      <c r="B14" s="205">
        <v>80092806</v>
      </c>
      <c r="C14" s="207" t="s">
        <v>665</v>
      </c>
      <c r="D14" s="204" t="s">
        <v>32</v>
      </c>
      <c r="E14" s="401">
        <v>295</v>
      </c>
      <c r="F14" s="204" t="s">
        <v>664</v>
      </c>
      <c r="G14" s="204" t="s">
        <v>384</v>
      </c>
      <c r="I14" s="76" t="s">
        <v>214</v>
      </c>
      <c r="J14" s="76">
        <v>450</v>
      </c>
      <c r="K14" s="76"/>
      <c r="L14" s="76"/>
      <c r="M14" s="76">
        <v>150</v>
      </c>
      <c r="N14" s="76">
        <v>600</v>
      </c>
      <c r="O14"/>
      <c r="P14" s="200"/>
    </row>
    <row r="15" spans="2:16" x14ac:dyDescent="0.2">
      <c r="B15" s="205">
        <v>80092806</v>
      </c>
      <c r="C15" s="207" t="s">
        <v>665</v>
      </c>
      <c r="D15" s="204" t="s">
        <v>31</v>
      </c>
      <c r="E15" s="401">
        <v>370</v>
      </c>
      <c r="F15" s="204" t="s">
        <v>664</v>
      </c>
      <c r="G15" s="204" t="s">
        <v>384</v>
      </c>
      <c r="I15" s="76" t="s">
        <v>166</v>
      </c>
      <c r="J15" s="76">
        <v>360</v>
      </c>
      <c r="K15" s="76"/>
      <c r="L15" s="76"/>
      <c r="M15" s="76"/>
      <c r="N15" s="76">
        <v>360</v>
      </c>
      <c r="O15"/>
      <c r="P15" s="200"/>
    </row>
    <row r="16" spans="2:16" x14ac:dyDescent="0.2">
      <c r="B16" s="205">
        <v>80092806</v>
      </c>
      <c r="C16" s="207" t="s">
        <v>665</v>
      </c>
      <c r="D16" s="204" t="s">
        <v>382</v>
      </c>
      <c r="E16" s="401">
        <v>30</v>
      </c>
      <c r="F16" s="204" t="s">
        <v>664</v>
      </c>
      <c r="G16" s="204" t="s">
        <v>384</v>
      </c>
      <c r="H16" t="s">
        <v>613</v>
      </c>
      <c r="I16" s="76" t="s">
        <v>37</v>
      </c>
      <c r="J16" s="76"/>
      <c r="K16" s="76">
        <v>1780</v>
      </c>
      <c r="L16" s="76"/>
      <c r="M16" s="76"/>
      <c r="N16" s="76">
        <v>1780</v>
      </c>
      <c r="O16"/>
      <c r="P16" s="200"/>
    </row>
    <row r="17" spans="1:15" x14ac:dyDescent="0.2">
      <c r="B17" s="205">
        <v>80092806</v>
      </c>
      <c r="C17" s="207" t="s">
        <v>665</v>
      </c>
      <c r="D17" s="204" t="s">
        <v>33</v>
      </c>
      <c r="E17" s="401">
        <v>1645</v>
      </c>
      <c r="F17" s="204" t="s">
        <v>664</v>
      </c>
      <c r="G17" s="204" t="s">
        <v>384</v>
      </c>
      <c r="I17" s="76" t="s">
        <v>38</v>
      </c>
      <c r="J17" s="76"/>
      <c r="K17" s="76">
        <v>220</v>
      </c>
      <c r="L17" s="76"/>
      <c r="M17" s="76"/>
      <c r="N17" s="76">
        <v>220</v>
      </c>
      <c r="O17"/>
    </row>
    <row r="18" spans="1:15" x14ac:dyDescent="0.2">
      <c r="B18" s="205">
        <v>80092806</v>
      </c>
      <c r="C18" s="207" t="s">
        <v>665</v>
      </c>
      <c r="D18" s="204" t="s">
        <v>33</v>
      </c>
      <c r="E18" s="401">
        <v>900</v>
      </c>
      <c r="F18" s="204" t="s">
        <v>664</v>
      </c>
      <c r="G18" s="204" t="s">
        <v>383</v>
      </c>
      <c r="I18" s="76" t="s">
        <v>39</v>
      </c>
      <c r="J18" s="76"/>
      <c r="K18" s="76">
        <v>200</v>
      </c>
      <c r="L18" s="76"/>
      <c r="M18" s="76"/>
      <c r="N18" s="76">
        <v>200</v>
      </c>
      <c r="O18"/>
    </row>
    <row r="19" spans="1:15" x14ac:dyDescent="0.2">
      <c r="B19" s="205">
        <v>80092806</v>
      </c>
      <c r="C19" s="207" t="s">
        <v>665</v>
      </c>
      <c r="D19" s="204" t="s">
        <v>38</v>
      </c>
      <c r="E19" s="401">
        <v>120</v>
      </c>
      <c r="F19" s="204" t="s">
        <v>664</v>
      </c>
      <c r="G19" s="204" t="s">
        <v>384</v>
      </c>
      <c r="I19" s="76" t="s">
        <v>672</v>
      </c>
      <c r="J19" s="76"/>
      <c r="K19" s="76">
        <v>120</v>
      </c>
      <c r="L19" s="76"/>
      <c r="M19" s="76"/>
      <c r="N19" s="76">
        <v>120</v>
      </c>
      <c r="O19"/>
    </row>
    <row r="20" spans="1:15" x14ac:dyDescent="0.2">
      <c r="B20" s="205">
        <v>80092827</v>
      </c>
      <c r="C20" s="207" t="s">
        <v>665</v>
      </c>
      <c r="D20" s="204" t="s">
        <v>42</v>
      </c>
      <c r="E20" s="401">
        <v>115</v>
      </c>
      <c r="F20" s="204" t="s">
        <v>666</v>
      </c>
      <c r="G20" s="204" t="s">
        <v>384</v>
      </c>
      <c r="I20" s="76" t="s">
        <v>389</v>
      </c>
      <c r="J20" s="76">
        <v>7300</v>
      </c>
      <c r="K20" s="76"/>
      <c r="L20" s="76"/>
      <c r="M20" s="76">
        <v>540</v>
      </c>
      <c r="N20" s="76">
        <v>7840</v>
      </c>
      <c r="O20"/>
    </row>
    <row r="21" spans="1:15" x14ac:dyDescent="0.2">
      <c r="B21" s="205">
        <v>80092827</v>
      </c>
      <c r="C21" s="207" t="s">
        <v>665</v>
      </c>
      <c r="D21" s="204" t="s">
        <v>38</v>
      </c>
      <c r="E21" s="401">
        <v>100</v>
      </c>
      <c r="F21" s="204" t="s">
        <v>666</v>
      </c>
      <c r="G21" s="204" t="s">
        <v>384</v>
      </c>
      <c r="I21" s="76" t="s">
        <v>42</v>
      </c>
      <c r="J21" s="76"/>
      <c r="K21" s="76">
        <v>1250</v>
      </c>
      <c r="L21" s="76"/>
      <c r="M21" s="76"/>
      <c r="N21" s="76">
        <v>1250</v>
      </c>
      <c r="O21"/>
    </row>
    <row r="22" spans="1:15" x14ac:dyDescent="0.2">
      <c r="B22" s="205">
        <v>80092827</v>
      </c>
      <c r="C22" s="207" t="s">
        <v>665</v>
      </c>
      <c r="D22" s="204" t="s">
        <v>29</v>
      </c>
      <c r="E22" s="401">
        <v>270</v>
      </c>
      <c r="F22" s="204" t="s">
        <v>666</v>
      </c>
      <c r="G22" s="204" t="s">
        <v>384</v>
      </c>
      <c r="I22" s="76" t="s">
        <v>382</v>
      </c>
      <c r="J22" s="76"/>
      <c r="K22" s="76">
        <v>60</v>
      </c>
      <c r="L22" s="76"/>
      <c r="M22" s="76"/>
      <c r="N22" s="76">
        <v>60</v>
      </c>
      <c r="O22"/>
    </row>
    <row r="23" spans="1:15" x14ac:dyDescent="0.2">
      <c r="B23" s="205">
        <v>80092827</v>
      </c>
      <c r="C23" s="207" t="s">
        <v>665</v>
      </c>
      <c r="D23" s="204" t="s">
        <v>389</v>
      </c>
      <c r="E23" s="401">
        <v>2060</v>
      </c>
      <c r="F23" s="204" t="s">
        <v>666</v>
      </c>
      <c r="G23" s="204" t="s">
        <v>383</v>
      </c>
      <c r="H23" s="58"/>
      <c r="I23" s="76" t="s">
        <v>484</v>
      </c>
      <c r="J23" s="76"/>
      <c r="K23" s="76">
        <v>150</v>
      </c>
      <c r="L23" s="76"/>
      <c r="M23" s="76"/>
      <c r="N23" s="76">
        <v>150</v>
      </c>
      <c r="O23"/>
    </row>
    <row r="24" spans="1:15" x14ac:dyDescent="0.2">
      <c r="B24" s="205">
        <v>80093390</v>
      </c>
      <c r="C24" s="207" t="s">
        <v>667</v>
      </c>
      <c r="D24" s="204" t="s">
        <v>32</v>
      </c>
      <c r="E24" s="401">
        <v>830</v>
      </c>
      <c r="F24" s="204" t="s">
        <v>668</v>
      </c>
      <c r="G24" s="204" t="s">
        <v>384</v>
      </c>
      <c r="H24" s="58"/>
      <c r="I24" s="76" t="s">
        <v>27</v>
      </c>
      <c r="J24" s="76"/>
      <c r="K24" s="76"/>
      <c r="L24" s="76"/>
      <c r="M24" s="76"/>
      <c r="N24" s="76"/>
      <c r="O24"/>
    </row>
    <row r="25" spans="1:15" x14ac:dyDescent="0.2">
      <c r="B25" s="205">
        <v>80093390</v>
      </c>
      <c r="C25" s="207" t="s">
        <v>667</v>
      </c>
      <c r="D25" s="204" t="s">
        <v>32</v>
      </c>
      <c r="E25" s="401">
        <v>295</v>
      </c>
      <c r="F25" s="204" t="s">
        <v>668</v>
      </c>
      <c r="G25" s="204" t="s">
        <v>384</v>
      </c>
      <c r="H25" s="58"/>
      <c r="I25" s="76" t="s">
        <v>41</v>
      </c>
      <c r="J25" s="76">
        <v>200</v>
      </c>
      <c r="K25" s="76"/>
      <c r="L25" s="76"/>
      <c r="M25" s="76"/>
      <c r="N25" s="76">
        <v>200</v>
      </c>
    </row>
    <row r="26" spans="1:15" x14ac:dyDescent="0.2">
      <c r="B26" s="205">
        <v>80093390</v>
      </c>
      <c r="C26" s="207" t="s">
        <v>667</v>
      </c>
      <c r="D26" s="204" t="s">
        <v>31</v>
      </c>
      <c r="E26" s="341">
        <v>310</v>
      </c>
      <c r="F26" s="204" t="s">
        <v>668</v>
      </c>
      <c r="G26" s="204" t="s">
        <v>384</v>
      </c>
      <c r="H26" s="58"/>
      <c r="I26" s="76" t="s">
        <v>24</v>
      </c>
      <c r="J26" s="76">
        <v>12270</v>
      </c>
      <c r="K26" s="76">
        <v>8645</v>
      </c>
      <c r="L26" s="76"/>
      <c r="M26" s="76">
        <v>690</v>
      </c>
      <c r="N26" s="76">
        <v>21605</v>
      </c>
    </row>
    <row r="27" spans="1:15" x14ac:dyDescent="0.2">
      <c r="B27" s="205">
        <v>80093390</v>
      </c>
      <c r="C27" s="207" t="s">
        <v>667</v>
      </c>
      <c r="D27" s="204" t="s">
        <v>382</v>
      </c>
      <c r="E27" s="341">
        <v>30</v>
      </c>
      <c r="F27" s="204" t="s">
        <v>668</v>
      </c>
      <c r="G27" s="204" t="s">
        <v>384</v>
      </c>
      <c r="H27" s="58"/>
      <c r="I27"/>
      <c r="J27"/>
      <c r="K27" s="404"/>
      <c r="L27" s="404"/>
    </row>
    <row r="28" spans="1:15" x14ac:dyDescent="0.2">
      <c r="B28" s="205">
        <v>80093390</v>
      </c>
      <c r="C28" s="207" t="s">
        <v>667</v>
      </c>
      <c r="D28" s="204" t="s">
        <v>389</v>
      </c>
      <c r="E28" s="341">
        <v>1130</v>
      </c>
      <c r="F28" s="204" t="s">
        <v>668</v>
      </c>
      <c r="G28" s="204" t="s">
        <v>383</v>
      </c>
      <c r="H28" s="58"/>
      <c r="I28"/>
      <c r="J28"/>
    </row>
    <row r="29" spans="1:15" x14ac:dyDescent="0.2">
      <c r="B29" s="205">
        <v>80093390</v>
      </c>
      <c r="C29" s="207" t="s">
        <v>667</v>
      </c>
      <c r="D29" s="204" t="s">
        <v>37</v>
      </c>
      <c r="E29" s="358">
        <v>890</v>
      </c>
      <c r="F29" s="204" t="s">
        <v>668</v>
      </c>
      <c r="G29" s="204" t="s">
        <v>384</v>
      </c>
      <c r="H29" s="58"/>
      <c r="I29"/>
      <c r="J29"/>
    </row>
    <row r="30" spans="1:15" x14ac:dyDescent="0.2">
      <c r="B30" s="205">
        <v>80093390</v>
      </c>
      <c r="C30" s="207" t="s">
        <v>667</v>
      </c>
      <c r="D30" s="204" t="s">
        <v>35</v>
      </c>
      <c r="E30" s="401">
        <v>570</v>
      </c>
      <c r="F30" s="204" t="s">
        <v>668</v>
      </c>
      <c r="G30" s="204" t="s">
        <v>383</v>
      </c>
      <c r="H30" s="58"/>
      <c r="I30"/>
      <c r="J30"/>
    </row>
    <row r="31" spans="1:15" x14ac:dyDescent="0.2">
      <c r="B31" s="205">
        <v>80093390</v>
      </c>
      <c r="C31" s="207" t="s">
        <v>667</v>
      </c>
      <c r="D31" s="204" t="s">
        <v>42</v>
      </c>
      <c r="E31" s="401">
        <v>150</v>
      </c>
      <c r="F31" s="204" t="s">
        <v>668</v>
      </c>
      <c r="G31" s="204" t="s">
        <v>384</v>
      </c>
      <c r="H31" s="58"/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>
        <v>80093390</v>
      </c>
      <c r="C32" s="207" t="s">
        <v>667</v>
      </c>
      <c r="D32" s="204" t="s">
        <v>29</v>
      </c>
      <c r="E32" s="401">
        <v>190</v>
      </c>
      <c r="F32" s="204" t="s">
        <v>668</v>
      </c>
      <c r="G32" s="204" t="s">
        <v>384</v>
      </c>
      <c r="H32" s="202"/>
      <c r="I32"/>
      <c r="J32"/>
      <c r="K32" s="348"/>
    </row>
    <row r="33" spans="1:14" x14ac:dyDescent="0.2">
      <c r="B33" s="205">
        <v>80093390</v>
      </c>
      <c r="C33" s="207" t="s">
        <v>667</v>
      </c>
      <c r="D33" s="204" t="s">
        <v>166</v>
      </c>
      <c r="E33" s="401">
        <v>160</v>
      </c>
      <c r="F33" s="204" t="s">
        <v>668</v>
      </c>
      <c r="G33" s="204" t="s">
        <v>383</v>
      </c>
      <c r="H33" s="58"/>
      <c r="I33"/>
      <c r="J33"/>
      <c r="K33" s="200"/>
      <c r="L33" s="200"/>
      <c r="M33" s="200"/>
      <c r="N33" s="200"/>
    </row>
    <row r="34" spans="1:14" s="200" customFormat="1" x14ac:dyDescent="0.2">
      <c r="A34" s="199"/>
      <c r="B34" s="205">
        <v>80093396</v>
      </c>
      <c r="C34" s="207" t="s">
        <v>667</v>
      </c>
      <c r="D34" s="204" t="s">
        <v>35</v>
      </c>
      <c r="E34" s="401">
        <v>90</v>
      </c>
      <c r="F34" s="204" t="s">
        <v>669</v>
      </c>
      <c r="G34" s="204" t="s">
        <v>383</v>
      </c>
      <c r="I34"/>
      <c r="J34"/>
    </row>
    <row r="35" spans="1:14" s="200" customFormat="1" x14ac:dyDescent="0.2">
      <c r="A35" s="199"/>
      <c r="B35" s="205">
        <v>80093396</v>
      </c>
      <c r="C35" s="207" t="s">
        <v>667</v>
      </c>
      <c r="D35" s="205" t="s">
        <v>39</v>
      </c>
      <c r="E35" s="425">
        <v>200</v>
      </c>
      <c r="F35" s="204" t="s">
        <v>669</v>
      </c>
      <c r="G35" s="204" t="s">
        <v>384</v>
      </c>
      <c r="I35"/>
      <c r="J35"/>
      <c r="N35" s="348"/>
    </row>
    <row r="36" spans="1:14" s="200" customFormat="1" x14ac:dyDescent="0.2">
      <c r="A36" s="199"/>
      <c r="B36" s="205">
        <v>80093396</v>
      </c>
      <c r="C36" s="207" t="s">
        <v>667</v>
      </c>
      <c r="D36" s="205" t="s">
        <v>389</v>
      </c>
      <c r="E36" s="205">
        <v>410</v>
      </c>
      <c r="F36" s="204" t="s">
        <v>669</v>
      </c>
      <c r="G36" s="204" t="s">
        <v>383</v>
      </c>
      <c r="I36"/>
      <c r="J36"/>
      <c r="K36" s="348"/>
      <c r="N36" s="348"/>
    </row>
    <row r="37" spans="1:14" s="200" customFormat="1" x14ac:dyDescent="0.2">
      <c r="A37" s="199"/>
      <c r="B37" s="205">
        <v>80093396</v>
      </c>
      <c r="C37" s="207" t="s">
        <v>667</v>
      </c>
      <c r="D37" s="204" t="s">
        <v>29</v>
      </c>
      <c r="E37" s="425">
        <v>230</v>
      </c>
      <c r="F37" s="204" t="s">
        <v>669</v>
      </c>
      <c r="G37" s="204" t="s">
        <v>384</v>
      </c>
      <c r="I37"/>
      <c r="J37"/>
      <c r="N37" s="348"/>
    </row>
    <row r="38" spans="1:14" s="200" customFormat="1" x14ac:dyDescent="0.2">
      <c r="A38" s="199"/>
      <c r="B38" s="205">
        <v>80093396</v>
      </c>
      <c r="C38" s="207" t="s">
        <v>667</v>
      </c>
      <c r="D38" s="204" t="s">
        <v>41</v>
      </c>
      <c r="E38" s="205">
        <v>200</v>
      </c>
      <c r="F38" s="204" t="s">
        <v>669</v>
      </c>
      <c r="G38" s="204" t="s">
        <v>383</v>
      </c>
      <c r="I38"/>
      <c r="J38"/>
    </row>
    <row r="39" spans="1:14" s="200" customFormat="1" x14ac:dyDescent="0.2">
      <c r="A39" s="199"/>
      <c r="B39" s="205"/>
      <c r="C39" s="207"/>
      <c r="D39" s="204" t="s">
        <v>484</v>
      </c>
      <c r="E39" s="205">
        <v>150</v>
      </c>
      <c r="F39" s="204" t="s">
        <v>671</v>
      </c>
      <c r="G39" s="204" t="s">
        <v>384</v>
      </c>
      <c r="I39"/>
      <c r="J39"/>
    </row>
    <row r="40" spans="1:14" s="200" customFormat="1" x14ac:dyDescent="0.2">
      <c r="A40" s="199"/>
      <c r="B40" s="205"/>
      <c r="C40" s="207">
        <v>45201</v>
      </c>
      <c r="D40" s="204" t="s">
        <v>672</v>
      </c>
      <c r="E40" s="401">
        <v>120</v>
      </c>
      <c r="F40" s="204" t="s">
        <v>673</v>
      </c>
      <c r="G40" s="204" t="s">
        <v>384</v>
      </c>
      <c r="I40"/>
      <c r="J40"/>
    </row>
    <row r="41" spans="1:14" s="200" customFormat="1" x14ac:dyDescent="0.2">
      <c r="A41" s="199"/>
      <c r="B41" s="205"/>
      <c r="C41" s="207"/>
      <c r="D41" s="204"/>
      <c r="E41" s="401"/>
      <c r="F41" s="204"/>
      <c r="G41" s="204"/>
      <c r="I41"/>
      <c r="J41"/>
      <c r="N41" s="348"/>
    </row>
    <row r="42" spans="1:14" s="200" customFormat="1" x14ac:dyDescent="0.2">
      <c r="A42" s="199"/>
      <c r="B42" s="205"/>
      <c r="C42" s="207"/>
      <c r="D42" s="204"/>
      <c r="E42" s="205"/>
      <c r="F42" s="204"/>
      <c r="G42" s="204"/>
      <c r="I42"/>
      <c r="J42"/>
    </row>
    <row r="43" spans="1:14" s="200" customFormat="1" x14ac:dyDescent="0.2">
      <c r="A43" s="199"/>
      <c r="B43" s="205"/>
      <c r="C43" s="207"/>
      <c r="D43" s="205"/>
      <c r="E43" s="205"/>
      <c r="F43" s="204"/>
      <c r="G43" s="204"/>
      <c r="I43"/>
      <c r="J4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/>
      <c r="N44" s="348"/>
    </row>
    <row r="45" spans="1:14" s="200" customFormat="1" x14ac:dyDescent="0.2">
      <c r="A45" s="199"/>
      <c r="B45" s="205"/>
      <c r="C45" s="207"/>
      <c r="D45" s="205"/>
      <c r="E45" s="205"/>
      <c r="F45" s="205"/>
      <c r="G45" s="204"/>
      <c r="I45"/>
      <c r="J45"/>
    </row>
    <row r="46" spans="1:14" s="200" customFormat="1" x14ac:dyDescent="0.2">
      <c r="A46" s="199"/>
      <c r="B46" s="205"/>
      <c r="C46" s="207"/>
      <c r="D46" s="205"/>
      <c r="E46" s="205"/>
      <c r="F46" s="205"/>
      <c r="G46" s="204"/>
      <c r="I46"/>
      <c r="J46"/>
    </row>
    <row r="47" spans="1:14" s="200" customFormat="1" x14ac:dyDescent="0.2">
      <c r="A47" s="199"/>
      <c r="C47" s="203"/>
      <c r="D47" s="205"/>
      <c r="E47" s="205"/>
      <c r="F47" s="205"/>
      <c r="G47" s="204"/>
      <c r="I47"/>
      <c r="J47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C49" s="203"/>
      <c r="G49" s="199"/>
      <c r="I49"/>
      <c r="J49"/>
    </row>
    <row r="50" spans="1:10" s="200" customFormat="1" x14ac:dyDescent="0.2">
      <c r="A50" s="199"/>
      <c r="C50" s="203"/>
      <c r="G50" s="199"/>
      <c r="I50" s="199"/>
    </row>
    <row r="51" spans="1:10" s="200" customFormat="1" x14ac:dyDescent="0.2">
      <c r="A51" s="199"/>
      <c r="B51" t="s">
        <v>33</v>
      </c>
      <c r="C51" s="200" t="s">
        <v>384</v>
      </c>
      <c r="G51" s="199"/>
      <c r="I51" s="199"/>
    </row>
    <row r="52" spans="1:10" s="200" customFormat="1" x14ac:dyDescent="0.2">
      <c r="A52" s="199"/>
      <c r="B52" t="s">
        <v>32</v>
      </c>
      <c r="C52" s="200" t="s">
        <v>383</v>
      </c>
      <c r="F52" s="201"/>
      <c r="G52" s="199"/>
      <c r="I52" s="199"/>
    </row>
    <row r="53" spans="1:10" s="200" customFormat="1" x14ac:dyDescent="0.2">
      <c r="A53" s="199"/>
      <c r="B53" t="s">
        <v>38</v>
      </c>
      <c r="C53" s="200" t="s">
        <v>527</v>
      </c>
      <c r="F53" s="201"/>
      <c r="G53" s="199"/>
      <c r="I53" s="199"/>
    </row>
    <row r="54" spans="1:10" s="200" customFormat="1" x14ac:dyDescent="0.2">
      <c r="A54" s="199"/>
      <c r="B54" t="s">
        <v>37</v>
      </c>
      <c r="F54" s="201"/>
      <c r="G54" s="199"/>
      <c r="I54" s="199"/>
    </row>
    <row r="55" spans="1:10" s="200" customFormat="1" x14ac:dyDescent="0.2">
      <c r="A55" s="199"/>
      <c r="B55" t="s">
        <v>39</v>
      </c>
      <c r="F55" s="201"/>
      <c r="G55" s="199"/>
      <c r="I55" s="199"/>
    </row>
    <row r="56" spans="1:10" s="200" customFormat="1" x14ac:dyDescent="0.2">
      <c r="A56" s="199"/>
      <c r="B56" s="71" t="s">
        <v>41</v>
      </c>
      <c r="F56" s="201"/>
      <c r="G56" s="199"/>
      <c r="I56" s="199"/>
    </row>
    <row r="57" spans="1:10" s="200" customFormat="1" x14ac:dyDescent="0.2">
      <c r="A57" s="199"/>
      <c r="B57" t="s">
        <v>40</v>
      </c>
      <c r="F57" s="201"/>
      <c r="G57" s="199"/>
      <c r="I57" s="199"/>
    </row>
    <row r="58" spans="1:10" s="200" customFormat="1" x14ac:dyDescent="0.2">
      <c r="A58" s="199"/>
      <c r="B58" t="s">
        <v>29</v>
      </c>
      <c r="F58" s="201"/>
      <c r="G58" s="199"/>
      <c r="I58" s="199"/>
    </row>
    <row r="59" spans="1:10" s="200" customFormat="1" x14ac:dyDescent="0.2">
      <c r="A59" s="199"/>
      <c r="B59" t="s">
        <v>42</v>
      </c>
      <c r="F59" s="201"/>
      <c r="G59" s="199"/>
      <c r="I59" s="199"/>
    </row>
    <row r="60" spans="1:10" s="200" customFormat="1" x14ac:dyDescent="0.2">
      <c r="A60" s="199"/>
      <c r="B60" t="s">
        <v>420</v>
      </c>
      <c r="F60" s="201"/>
      <c r="G60" s="199"/>
      <c r="I60" s="199"/>
    </row>
    <row r="61" spans="1:10" s="200" customFormat="1" x14ac:dyDescent="0.2">
      <c r="A61" s="199"/>
      <c r="B61" t="s">
        <v>31</v>
      </c>
      <c r="F61" s="201"/>
      <c r="G61" s="199"/>
      <c r="I61" s="199"/>
    </row>
    <row r="62" spans="1:10" s="200" customFormat="1" x14ac:dyDescent="0.2">
      <c r="A62" s="199"/>
      <c r="B62" t="s">
        <v>35</v>
      </c>
      <c r="F62" s="201"/>
      <c r="G62" s="199"/>
      <c r="I62" s="199"/>
    </row>
    <row r="63" spans="1:10" s="200" customFormat="1" x14ac:dyDescent="0.2">
      <c r="A63" s="199"/>
      <c r="B63" t="s">
        <v>34</v>
      </c>
      <c r="F63" s="201"/>
      <c r="G63" s="199"/>
      <c r="I63" s="199"/>
    </row>
    <row r="64" spans="1:10" s="200" customFormat="1" x14ac:dyDescent="0.2">
      <c r="A64" s="199"/>
      <c r="B64" t="s">
        <v>43</v>
      </c>
      <c r="F64" s="201"/>
      <c r="G64" s="199"/>
      <c r="I64" s="199"/>
    </row>
    <row r="65" spans="1:9" s="200" customFormat="1" x14ac:dyDescent="0.2">
      <c r="A65" s="199"/>
      <c r="B65" t="s">
        <v>30</v>
      </c>
      <c r="F65" s="201"/>
      <c r="G65" s="199"/>
      <c r="I65" s="199"/>
    </row>
    <row r="66" spans="1:9" s="200" customFormat="1" x14ac:dyDescent="0.2">
      <c r="A66" s="199"/>
      <c r="B66" t="s">
        <v>499</v>
      </c>
      <c r="F66" s="201"/>
      <c r="G66" s="199"/>
      <c r="I66" s="199"/>
    </row>
    <row r="67" spans="1:9" s="200" customFormat="1" x14ac:dyDescent="0.2">
      <c r="A67" s="199"/>
      <c r="B67" t="s">
        <v>424</v>
      </c>
      <c r="F67" s="201"/>
      <c r="G67" s="199"/>
      <c r="I67" s="199"/>
    </row>
    <row r="68" spans="1:9" s="200" customFormat="1" x14ac:dyDescent="0.2">
      <c r="A68" s="199"/>
      <c r="B68" t="s">
        <v>425</v>
      </c>
      <c r="F68" s="201"/>
      <c r="G68" s="199"/>
      <c r="I68" s="199"/>
    </row>
    <row r="69" spans="1:9" s="200" customFormat="1" x14ac:dyDescent="0.2">
      <c r="A69" s="199"/>
      <c r="B69" t="s">
        <v>426</v>
      </c>
      <c r="F69" s="201"/>
      <c r="G69" s="199"/>
      <c r="I69" s="199"/>
    </row>
    <row r="70" spans="1:9" s="200" customFormat="1" x14ac:dyDescent="0.2">
      <c r="A70" s="199"/>
      <c r="B70" t="s">
        <v>427</v>
      </c>
      <c r="F70" s="201"/>
      <c r="G70" s="199"/>
      <c r="I70" s="199"/>
    </row>
    <row r="71" spans="1:9" s="200" customFormat="1" x14ac:dyDescent="0.2">
      <c r="A71" s="199"/>
      <c r="B71" t="s">
        <v>500</v>
      </c>
      <c r="F71" s="201"/>
      <c r="G71" s="199"/>
      <c r="I71" s="199"/>
    </row>
    <row r="72" spans="1:9" s="200" customFormat="1" x14ac:dyDescent="0.2">
      <c r="A72" s="199"/>
      <c r="B72" t="s">
        <v>501</v>
      </c>
      <c r="F72" s="201"/>
      <c r="G72" s="199"/>
      <c r="I72" s="199"/>
    </row>
    <row r="73" spans="1:9" s="200" customFormat="1" x14ac:dyDescent="0.2">
      <c r="A73" s="199"/>
      <c r="B73" t="s">
        <v>430</v>
      </c>
      <c r="F73" s="201"/>
      <c r="G73" s="199"/>
      <c r="I73" s="199"/>
    </row>
    <row r="74" spans="1:9" s="200" customFormat="1" x14ac:dyDescent="0.2">
      <c r="A74" s="199"/>
      <c r="B74" t="s">
        <v>502</v>
      </c>
      <c r="F74" s="201"/>
      <c r="G74" s="199"/>
      <c r="I74" s="199"/>
    </row>
    <row r="75" spans="1:9" s="200" customFormat="1" x14ac:dyDescent="0.2">
      <c r="A75" s="199"/>
      <c r="B75" t="s">
        <v>503</v>
      </c>
      <c r="F75" s="201"/>
      <c r="G75" s="199"/>
      <c r="I75" s="199"/>
    </row>
    <row r="76" spans="1:9" s="200" customFormat="1" x14ac:dyDescent="0.2">
      <c r="A76" s="199"/>
      <c r="B76" t="s">
        <v>504</v>
      </c>
      <c r="F76" s="201"/>
      <c r="G76" s="199"/>
      <c r="I76" s="199"/>
    </row>
    <row r="77" spans="1:9" s="200" customFormat="1" x14ac:dyDescent="0.2">
      <c r="A77" s="199"/>
      <c r="B77" t="s">
        <v>434</v>
      </c>
      <c r="F77" s="201"/>
      <c r="G77" s="199"/>
      <c r="I77" s="199"/>
    </row>
    <row r="78" spans="1:9" s="200" customFormat="1" x14ac:dyDescent="0.2">
      <c r="A78" s="199"/>
      <c r="B78" t="s">
        <v>505</v>
      </c>
      <c r="F78" s="201"/>
      <c r="G78" s="199"/>
      <c r="I78" s="199"/>
    </row>
    <row r="79" spans="1:9" s="200" customFormat="1" x14ac:dyDescent="0.2">
      <c r="A79" s="199"/>
      <c r="B79" t="s">
        <v>506</v>
      </c>
      <c r="F79" s="201"/>
      <c r="G79" s="199"/>
      <c r="I79" s="199"/>
    </row>
    <row r="80" spans="1:9" s="200" customFormat="1" x14ac:dyDescent="0.2">
      <c r="A80" s="199"/>
      <c r="B80" t="s">
        <v>507</v>
      </c>
      <c r="F80" s="201"/>
      <c r="G80" s="199"/>
      <c r="I80" s="199"/>
    </row>
    <row r="81" spans="1:9" s="200" customFormat="1" x14ac:dyDescent="0.2">
      <c r="A81" s="199"/>
      <c r="B81" t="s">
        <v>508</v>
      </c>
      <c r="F81" s="201"/>
      <c r="G81" s="199"/>
      <c r="I81" s="199"/>
    </row>
    <row r="82" spans="1:9" x14ac:dyDescent="0.2">
      <c r="B82" t="s">
        <v>439</v>
      </c>
    </row>
    <row r="83" spans="1:9" x14ac:dyDescent="0.2">
      <c r="B83" t="s">
        <v>246</v>
      </c>
    </row>
    <row r="84" spans="1:9" x14ac:dyDescent="0.2">
      <c r="B84" t="s">
        <v>28</v>
      </c>
    </row>
    <row r="85" spans="1:9" x14ac:dyDescent="0.2">
      <c r="B85" t="s">
        <v>71</v>
      </c>
    </row>
    <row r="86" spans="1:9" x14ac:dyDescent="0.2">
      <c r="B86" t="s">
        <v>509</v>
      </c>
    </row>
    <row r="87" spans="1:9" x14ac:dyDescent="0.2">
      <c r="B87" t="s">
        <v>210</v>
      </c>
    </row>
    <row r="88" spans="1:9" x14ac:dyDescent="0.2">
      <c r="B88" t="s">
        <v>510</v>
      </c>
    </row>
    <row r="89" spans="1:9" x14ac:dyDescent="0.2">
      <c r="B89" t="s">
        <v>511</v>
      </c>
    </row>
    <row r="90" spans="1:9" x14ac:dyDescent="0.2">
      <c r="B90" t="s">
        <v>382</v>
      </c>
    </row>
    <row r="91" spans="1:9" x14ac:dyDescent="0.2">
      <c r="B91" t="s">
        <v>448</v>
      </c>
    </row>
    <row r="92" spans="1:9" x14ac:dyDescent="0.2">
      <c r="B92" t="s">
        <v>449</v>
      </c>
    </row>
    <row r="93" spans="1:9" x14ac:dyDescent="0.2">
      <c r="B93" t="s">
        <v>149</v>
      </c>
    </row>
    <row r="94" spans="1:9" x14ac:dyDescent="0.2">
      <c r="B94" t="s">
        <v>214</v>
      </c>
    </row>
    <row r="95" spans="1:9" x14ac:dyDescent="0.2">
      <c r="B95" t="s">
        <v>166</v>
      </c>
    </row>
    <row r="96" spans="1:9" x14ac:dyDescent="0.2">
      <c r="B96" t="s">
        <v>483</v>
      </c>
    </row>
    <row r="97" spans="2:6" x14ac:dyDescent="0.2">
      <c r="B97" t="s">
        <v>451</v>
      </c>
    </row>
    <row r="98" spans="2:6" x14ac:dyDescent="0.2">
      <c r="B98" s="71" t="s">
        <v>484</v>
      </c>
    </row>
    <row r="99" spans="2:6" x14ac:dyDescent="0.2">
      <c r="B99" s="200" t="s">
        <v>389</v>
      </c>
    </row>
    <row r="100" spans="2:6" x14ac:dyDescent="0.2">
      <c r="B100" s="200" t="s">
        <v>672</v>
      </c>
    </row>
    <row r="107" spans="2:6" x14ac:dyDescent="0.2">
      <c r="F107" s="63"/>
    </row>
    <row r="108" spans="2:6" x14ac:dyDescent="0.2">
      <c r="F108" s="63"/>
    </row>
    <row r="109" spans="2:6" x14ac:dyDescent="0.2">
      <c r="F109" s="63"/>
    </row>
    <row r="110" spans="2:6" x14ac:dyDescent="0.2">
      <c r="E110" s="348"/>
      <c r="F110" s="63"/>
    </row>
    <row r="111" spans="2:6" x14ac:dyDescent="0.2">
      <c r="E111" s="348"/>
      <c r="F111" s="63"/>
    </row>
    <row r="112" spans="2:6" x14ac:dyDescent="0.2">
      <c r="E112" s="348"/>
      <c r="F112" s="63"/>
    </row>
    <row r="113" spans="5:8" x14ac:dyDescent="0.2">
      <c r="F113" s="63"/>
    </row>
    <row r="114" spans="5:8" x14ac:dyDescent="0.2">
      <c r="F114" s="63"/>
      <c r="H114" s="353"/>
    </row>
    <row r="115" spans="5:8" x14ac:dyDescent="0.2">
      <c r="F115" s="63"/>
    </row>
    <row r="116" spans="5:8" x14ac:dyDescent="0.2">
      <c r="E116" s="348"/>
      <c r="F116" s="63"/>
    </row>
    <row r="117" spans="5:8" x14ac:dyDescent="0.2">
      <c r="F117" s="63"/>
      <c r="H117" s="353"/>
    </row>
    <row r="118" spans="5:8" x14ac:dyDescent="0.2">
      <c r="F118" s="63"/>
    </row>
    <row r="119" spans="5:8" x14ac:dyDescent="0.2">
      <c r="E119" s="348"/>
      <c r="F119" s="63"/>
    </row>
    <row r="120" spans="5:8" x14ac:dyDescent="0.2">
      <c r="F120" s="63"/>
    </row>
    <row r="121" spans="5:8" x14ac:dyDescent="0.2">
      <c r="F121" s="63"/>
    </row>
    <row r="122" spans="5:8" x14ac:dyDescent="0.2">
      <c r="F122" s="63"/>
    </row>
  </sheetData>
  <phoneticPr fontId="40" type="noConversion"/>
  <dataValidations count="7">
    <dataValidation type="list" allowBlank="1" showInputMessage="1" showErrorMessage="1" sqref="G37:G43 G4:G35" xr:uid="{7B88579A-EF48-41EE-826F-5F4DE7E1263D}">
      <formula1>$C$51:$C$53</formula1>
    </dataValidation>
    <dataValidation type="list" allowBlank="1" showInputMessage="1" showErrorMessage="1" sqref="D45:D47" xr:uid="{5FFEF365-714F-42F2-9BCC-DBCE5F412A40}">
      <formula1>$B$49:$B$76</formula1>
    </dataValidation>
    <dataValidation type="list" allowBlank="1" showInputMessage="1" showErrorMessage="1" sqref="D48:D51" xr:uid="{382DF268-53F8-4B3E-AB5A-08498BE6F0E3}">
      <formula1>$B$51:$B$78</formula1>
    </dataValidation>
    <dataValidation type="list" allowBlank="1" showInputMessage="1" showErrorMessage="1" sqref="D52" xr:uid="{7F01BBD2-5216-462A-80E3-653A6FB85198}">
      <formula1>$B$51:$B$71</formula1>
    </dataValidation>
    <dataValidation type="list" allowBlank="1" showInputMessage="1" showErrorMessage="1" sqref="G44:G47 G36" xr:uid="{09C9C6B2-EDA7-457F-844E-AFD379A6CCBC}">
      <formula1>$C$51:$C$54</formula1>
    </dataValidation>
    <dataValidation type="list" allowBlank="1" showInputMessage="1" showErrorMessage="1" sqref="D41:D44 D4:D39" xr:uid="{F33575FA-A83D-4ECC-8D36-8D9EF6025E15}">
      <formula1>$B$51:$B$99</formula1>
    </dataValidation>
    <dataValidation type="list" allowBlank="1" showInputMessage="1" showErrorMessage="1" sqref="D40" xr:uid="{1438931E-A04D-43EF-B1D0-9213A104FC91}">
      <formula1>$B$51:$B$112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9DD0E-67F6-4720-ABB4-DF95971F71DA}">
  <sheetPr filterMode="1">
    <tabColor rgb="FFFFC000"/>
    <pageSetUpPr fitToPage="1"/>
  </sheetPr>
  <dimension ref="A1:Q155"/>
  <sheetViews>
    <sheetView showGridLines="0" zoomScale="85" zoomScaleNormal="85" workbookViewId="0">
      <selection activeCell="E58" sqref="E58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4.85546875" style="199" customWidth="1"/>
    <col min="8" max="8" width="17.85546875" style="199" customWidth="1"/>
    <col min="9" max="9" width="24" style="199" customWidth="1"/>
    <col min="10" max="10" width="15.85546875" style="261" hidden="1" customWidth="1"/>
    <col min="11" max="11" width="16.85546875" style="199" hidden="1" customWidth="1"/>
    <col min="12" max="12" width="22.42578125" style="199" hidden="1" customWidth="1"/>
    <col min="13" max="13" width="20" style="199" hidden="1" customWidth="1"/>
    <col min="14" max="14" width="16.5703125" style="199" bestFit="1" customWidth="1"/>
    <col min="15" max="15" width="15.28515625" style="199" customWidth="1"/>
    <col min="16" max="16" width="16.42578125" style="199" bestFit="1" customWidth="1"/>
    <col min="17" max="16384" width="11.42578125" style="199"/>
  </cols>
  <sheetData>
    <row r="1" spans="1:15" x14ac:dyDescent="0.2">
      <c r="L1" s="371"/>
    </row>
    <row r="2" spans="1:15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3"/>
      <c r="J2" s="375"/>
      <c r="N2" s="205"/>
      <c r="O2" s="205" t="s">
        <v>218</v>
      </c>
    </row>
    <row r="3" spans="1:15" ht="21.95" customHeight="1" x14ac:dyDescent="0.2">
      <c r="B3" s="514" t="s">
        <v>630</v>
      </c>
      <c r="C3" s="515"/>
      <c r="D3" s="515"/>
      <c r="E3" s="515"/>
      <c r="F3" s="515"/>
      <c r="G3" s="515"/>
      <c r="H3" s="515"/>
      <c r="I3" s="516"/>
      <c r="J3" s="376"/>
      <c r="N3" s="205" t="s">
        <v>135</v>
      </c>
      <c r="O3" s="406">
        <v>102305</v>
      </c>
    </row>
    <row r="4" spans="1:15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9"/>
      <c r="J4" s="376"/>
      <c r="N4" s="205" t="s">
        <v>136</v>
      </c>
      <c r="O4" s="406">
        <v>10230503</v>
      </c>
    </row>
    <row r="5" spans="1:15" ht="15.75" customHeight="1" x14ac:dyDescent="0.35">
      <c r="B5" s="520" t="s">
        <v>670</v>
      </c>
      <c r="C5" s="521"/>
      <c r="D5" s="521"/>
      <c r="E5" s="521"/>
      <c r="F5" s="521"/>
      <c r="G5" s="521"/>
      <c r="H5" s="521"/>
      <c r="I5" s="522"/>
      <c r="J5" s="376"/>
    </row>
    <row r="6" spans="1:15" ht="6" customHeight="1" x14ac:dyDescent="0.2"/>
    <row r="7" spans="1:15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335</v>
      </c>
      <c r="H7" s="280" t="s">
        <v>3</v>
      </c>
      <c r="I7" s="280" t="s">
        <v>4</v>
      </c>
      <c r="N7" s="322" t="s">
        <v>134</v>
      </c>
      <c r="O7" s="280" t="s">
        <v>335</v>
      </c>
    </row>
    <row r="8" spans="1:15" s="200" customFormat="1" ht="24.95" hidden="1" customHeight="1" x14ac:dyDescent="0.2">
      <c r="A8" s="74" t="s">
        <v>33</v>
      </c>
      <c r="B8" s="413">
        <v>1</v>
      </c>
      <c r="C8" s="427" t="s">
        <v>51</v>
      </c>
      <c r="D8" s="256">
        <f>VLOOKUP(A8,$A$104:$B$168,2,FALSE)</f>
        <v>3.02</v>
      </c>
      <c r="E8" s="205">
        <f>IFERROR(VLOOKUP($A8,'Control-CHO Octubre 2023 '!$I$8:$L$24,3,FALSE),0)</f>
        <v>0</v>
      </c>
      <c r="F8" s="205">
        <f>IFERROR(VLOOKUP($A8,'Control-CHO Octubre 2023 '!$I$8:$L$24,2,FALSE),0)</f>
        <v>0</v>
      </c>
      <c r="G8" s="205">
        <f>E8+F8</f>
        <v>0</v>
      </c>
      <c r="H8" s="205" t="s">
        <v>12</v>
      </c>
      <c r="I8" s="346">
        <f>ROUND(D8*G8,2)</f>
        <v>0</v>
      </c>
      <c r="J8" s="346" t="e">
        <f>ROUND(E8*H8,2)</f>
        <v>#VALUE!</v>
      </c>
      <c r="K8" s="346">
        <f>ROUND(F8*I8,2)</f>
        <v>0</v>
      </c>
      <c r="L8" s="346" t="e">
        <f>ROUND(#REF!*J8,2)</f>
        <v>#REF!</v>
      </c>
      <c r="M8" s="346">
        <f t="shared" ref="M8" si="0">ROUND(G8*K8,2)</f>
        <v>0</v>
      </c>
      <c r="N8" s="71" t="s">
        <v>228</v>
      </c>
      <c r="O8" s="237">
        <f>G8</f>
        <v>0</v>
      </c>
    </row>
    <row r="9" spans="1:15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ref="D9:D59" si="1">VLOOKUP(A9,$A$104:$B$168,2,FALSE)</f>
        <v>4.04</v>
      </c>
      <c r="E9" s="205">
        <f>IFERROR(VLOOKUP($A9,'Control-CHO Octubre 2023 '!$I$8:$L$24,3,FALSE),0)</f>
        <v>861</v>
      </c>
      <c r="F9" s="205">
        <f>IFERROR(VLOOKUP($A9,'Control-CHO Octubre 2023 '!$I$8:$L$24,2,FALSE),0)</f>
        <v>0</v>
      </c>
      <c r="G9" s="205">
        <f t="shared" ref="G9:G60" si="2">E9+F9</f>
        <v>861</v>
      </c>
      <c r="H9" s="205" t="s">
        <v>12</v>
      </c>
      <c r="I9" s="346">
        <f t="shared" ref="I9:I40" si="3">D9*G9</f>
        <v>3478.44</v>
      </c>
      <c r="J9" s="333"/>
      <c r="N9" s="71" t="s">
        <v>486</v>
      </c>
      <c r="O9" s="237">
        <f t="shared" ref="O9:O55" si="4">G9</f>
        <v>861</v>
      </c>
    </row>
    <row r="10" spans="1:15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1"/>
        <v>3.06</v>
      </c>
      <c r="E10" s="205">
        <f>IFERROR(VLOOKUP($A10,'Control-CHO Octubre 2023 '!$I$8:$L$24,3,FALSE),0)</f>
        <v>44</v>
      </c>
      <c r="F10" s="205">
        <f>IFERROR(VLOOKUP($A10,'Control-CHO Octubre 2023 '!$I$8:$L$24,2,FALSE),0)</f>
        <v>0</v>
      </c>
      <c r="G10" s="205">
        <f>E10+F10</f>
        <v>44</v>
      </c>
      <c r="H10" s="205" t="s">
        <v>12</v>
      </c>
      <c r="I10" s="346">
        <f t="shared" si="3"/>
        <v>134.64000000000001</v>
      </c>
      <c r="J10" s="377"/>
      <c r="M10" s="199"/>
      <c r="N10" s="71" t="s">
        <v>485</v>
      </c>
      <c r="O10" s="237">
        <f>G10</f>
        <v>44</v>
      </c>
    </row>
    <row r="11" spans="1:15" s="200" customFormat="1" ht="24.95" hidden="1" customHeight="1" x14ac:dyDescent="0.2">
      <c r="A11" s="74" t="s">
        <v>37</v>
      </c>
      <c r="B11" s="413">
        <v>4</v>
      </c>
      <c r="C11" s="427" t="s">
        <v>55</v>
      </c>
      <c r="D11" s="256">
        <f t="shared" si="1"/>
        <v>2.73</v>
      </c>
      <c r="E11" s="205">
        <f>IFERROR(VLOOKUP($A11,'Control-CHO Octubre 2023 '!$I$8:$L$24,3,FALSE),0)</f>
        <v>0</v>
      </c>
      <c r="F11" s="205">
        <f>IFERROR(VLOOKUP($A11,'Control-CHO Octubre 2023 '!$I$8:$L$24,2,FALSE),0)</f>
        <v>0</v>
      </c>
      <c r="G11" s="205">
        <f t="shared" si="2"/>
        <v>0</v>
      </c>
      <c r="H11" s="205" t="s">
        <v>12</v>
      </c>
      <c r="I11" s="346">
        <f t="shared" si="3"/>
        <v>0</v>
      </c>
      <c r="J11" s="377"/>
      <c r="M11" s="199"/>
      <c r="N11" s="71" t="s">
        <v>230</v>
      </c>
      <c r="O11" s="237">
        <f t="shared" si="4"/>
        <v>0</v>
      </c>
    </row>
    <row r="12" spans="1:15" s="200" customFormat="1" ht="24.95" hidden="1" customHeight="1" x14ac:dyDescent="0.2">
      <c r="A12" s="74" t="s">
        <v>39</v>
      </c>
      <c r="B12" s="413">
        <v>5</v>
      </c>
      <c r="C12" s="427" t="s">
        <v>455</v>
      </c>
      <c r="D12" s="256">
        <f t="shared" si="1"/>
        <v>3.59</v>
      </c>
      <c r="E12" s="205">
        <f>IFERROR(VLOOKUP($A12,'Control-CHO Octubre 2023 '!$I$8:$L$24,3,FALSE),0)</f>
        <v>0</v>
      </c>
      <c r="F12" s="205">
        <f>IFERROR(VLOOKUP($A12,'Control-CHO Octubre 2023 '!$I$8:$L$24,2,FALSE),0)</f>
        <v>0</v>
      </c>
      <c r="G12" s="205">
        <f t="shared" si="2"/>
        <v>0</v>
      </c>
      <c r="H12" s="205" t="s">
        <v>12</v>
      </c>
      <c r="I12" s="346">
        <f t="shared" si="3"/>
        <v>0</v>
      </c>
      <c r="J12" s="377"/>
      <c r="M12" s="199"/>
      <c r="N12" s="71" t="s">
        <v>487</v>
      </c>
      <c r="O12" s="237">
        <f t="shared" si="4"/>
        <v>0</v>
      </c>
    </row>
    <row r="13" spans="1:15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1"/>
        <v>2.73</v>
      </c>
      <c r="E13" s="205">
        <f>IFERROR(VLOOKUP($A13,'Control-CHO Octubre 2023 '!$I$8:$L$24,3,FALSE),0)</f>
        <v>0</v>
      </c>
      <c r="F13" s="205">
        <f>IFERROR(VLOOKUP($A13,'Control-CHO Octubre 2023 '!$I$8:$L$24,2,FALSE),0)</f>
        <v>0</v>
      </c>
      <c r="G13" s="205">
        <f t="shared" si="2"/>
        <v>0</v>
      </c>
      <c r="H13" s="205" t="s">
        <v>12</v>
      </c>
      <c r="I13" s="346">
        <f t="shared" si="3"/>
        <v>0</v>
      </c>
      <c r="J13" s="377"/>
      <c r="M13" s="199"/>
      <c r="N13" s="71" t="s">
        <v>239</v>
      </c>
      <c r="O13" s="237">
        <f t="shared" si="4"/>
        <v>0</v>
      </c>
    </row>
    <row r="14" spans="1:15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1"/>
        <v>4.3899999999999997</v>
      </c>
      <c r="E14" s="205">
        <f>IFERROR(VLOOKUP($A14,'Control-CHO Octubre 2023 '!$I$8:$L$24,3,FALSE),0)</f>
        <v>0</v>
      </c>
      <c r="F14" s="205">
        <f>IFERROR(VLOOKUP($A14,'Control-CHO Octubre 2023 '!$I$8:$L$24,2,FALSE),0)</f>
        <v>0</v>
      </c>
      <c r="G14" s="205">
        <f t="shared" si="2"/>
        <v>0</v>
      </c>
      <c r="H14" s="205" t="s">
        <v>12</v>
      </c>
      <c r="I14" s="346">
        <f t="shared" si="3"/>
        <v>0</v>
      </c>
      <c r="J14" s="333"/>
      <c r="M14" s="199"/>
      <c r="N14"/>
      <c r="O14" s="237">
        <f t="shared" si="4"/>
        <v>0</v>
      </c>
    </row>
    <row r="15" spans="1:15" s="200" customFormat="1" ht="24.95" hidden="1" customHeight="1" x14ac:dyDescent="0.2">
      <c r="A15" s="74" t="s">
        <v>29</v>
      </c>
      <c r="B15" s="413">
        <v>8</v>
      </c>
      <c r="C15" s="427" t="s">
        <v>46</v>
      </c>
      <c r="D15" s="256">
        <f t="shared" si="1"/>
        <v>3.51</v>
      </c>
      <c r="E15" s="205">
        <f>IFERROR(VLOOKUP($A15,'Control-CHO Octubre 2023 '!$I$8:$L$24,3,FALSE),0)</f>
        <v>0</v>
      </c>
      <c r="F15" s="205">
        <f>IFERROR(VLOOKUP($A15,'Control-CHO Octubre 2023 '!$I$8:$L$24,2,FALSE),0)</f>
        <v>0</v>
      </c>
      <c r="G15" s="205">
        <f t="shared" si="2"/>
        <v>0</v>
      </c>
      <c r="H15" s="347" t="s">
        <v>12</v>
      </c>
      <c r="I15" s="346">
        <f t="shared" si="3"/>
        <v>0</v>
      </c>
      <c r="J15" s="377"/>
      <c r="M15" s="199"/>
      <c r="N15" s="71" t="s">
        <v>224</v>
      </c>
      <c r="O15" s="237">
        <f t="shared" si="4"/>
        <v>0</v>
      </c>
    </row>
    <row r="16" spans="1:15" s="200" customFormat="1" ht="24.95" hidden="1" customHeight="1" x14ac:dyDescent="0.2">
      <c r="A16" s="74" t="s">
        <v>42</v>
      </c>
      <c r="B16" s="413">
        <v>9</v>
      </c>
      <c r="C16" s="427" t="s">
        <v>60</v>
      </c>
      <c r="D16" s="256">
        <f t="shared" si="1"/>
        <v>5.58</v>
      </c>
      <c r="E16" s="205">
        <f>IFERROR(VLOOKUP($A16,'Control-CHO Octubre 2023 '!$I$8:$L$24,3,FALSE),0)</f>
        <v>0</v>
      </c>
      <c r="F16" s="205">
        <f>IFERROR(VLOOKUP($A16,'Control-CHO Octubre 2023 '!$I$8:$L$24,2,FALSE),0)</f>
        <v>0</v>
      </c>
      <c r="G16" s="205">
        <f t="shared" si="2"/>
        <v>0</v>
      </c>
      <c r="H16" s="347" t="s">
        <v>12</v>
      </c>
      <c r="I16" s="346">
        <f t="shared" si="3"/>
        <v>0</v>
      </c>
      <c r="J16" s="377"/>
      <c r="N16" s="71" t="s">
        <v>488</v>
      </c>
      <c r="O16" s="237">
        <f t="shared" si="4"/>
        <v>0</v>
      </c>
    </row>
    <row r="17" spans="1:15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1"/>
        <v>1.5</v>
      </c>
      <c r="E17" s="205">
        <f>IFERROR(VLOOKUP($A17,'Control-CHO Octubre 2023 '!$I$8:$L$24,3,FALSE),0)</f>
        <v>0</v>
      </c>
      <c r="F17" s="205">
        <f>IFERROR(VLOOKUP($A17,'Control-CHO Octubre 2023 '!$I$8:$L$24,2,FALSE),0)</f>
        <v>0</v>
      </c>
      <c r="G17" s="205">
        <f t="shared" si="2"/>
        <v>0</v>
      </c>
      <c r="H17" s="347" t="s">
        <v>12</v>
      </c>
      <c r="I17" s="346">
        <f t="shared" si="3"/>
        <v>0</v>
      </c>
      <c r="J17" s="377"/>
      <c r="N17"/>
      <c r="O17" s="237">
        <f t="shared" si="4"/>
        <v>0</v>
      </c>
    </row>
    <row r="18" spans="1:15" s="200" customFormat="1" ht="24.95" hidden="1" customHeight="1" x14ac:dyDescent="0.2">
      <c r="A18" s="74" t="s">
        <v>31</v>
      </c>
      <c r="B18" s="413">
        <v>11</v>
      </c>
      <c r="C18" s="427" t="s">
        <v>48</v>
      </c>
      <c r="D18" s="256">
        <f t="shared" si="1"/>
        <v>2.34</v>
      </c>
      <c r="E18" s="205">
        <f>IFERROR(VLOOKUP($A18,'Control-CHO Octubre 2023 '!$I$8:$L$24,3,FALSE),0)</f>
        <v>0</v>
      </c>
      <c r="F18" s="205">
        <f>IFERROR(VLOOKUP($A18,'Control-CHO Octubre 2023 '!$I$8:$L$24,2,FALSE),0)</f>
        <v>0</v>
      </c>
      <c r="G18" s="205">
        <f t="shared" si="2"/>
        <v>0</v>
      </c>
      <c r="H18" s="347" t="s">
        <v>12</v>
      </c>
      <c r="I18" s="346">
        <f t="shared" si="3"/>
        <v>0</v>
      </c>
      <c r="J18" s="333"/>
      <c r="M18" s="199"/>
      <c r="N18" s="71" t="s">
        <v>226</v>
      </c>
      <c r="O18" s="237">
        <f>G18</f>
        <v>0</v>
      </c>
    </row>
    <row r="19" spans="1:15" s="200" customFormat="1" ht="24.95" hidden="1" customHeight="1" x14ac:dyDescent="0.2">
      <c r="A19" s="74" t="s">
        <v>35</v>
      </c>
      <c r="B19" s="413">
        <v>12</v>
      </c>
      <c r="C19" s="427" t="s">
        <v>456</v>
      </c>
      <c r="D19" s="256">
        <f t="shared" si="1"/>
        <v>7.59</v>
      </c>
      <c r="E19" s="205">
        <f>IFERROR(VLOOKUP($A19,'Control-CHO Octubre 2023 '!$I$8:$L$24,3,FALSE),0)</f>
        <v>0</v>
      </c>
      <c r="F19" s="205">
        <f>IFERROR(VLOOKUP($A19,'Control-CHO Octubre 2023 '!$I$8:$L$24,2,FALSE),0)</f>
        <v>0</v>
      </c>
      <c r="G19" s="205">
        <f t="shared" si="2"/>
        <v>0</v>
      </c>
      <c r="H19" s="347" t="s">
        <v>12</v>
      </c>
      <c r="I19" s="346">
        <f t="shared" si="3"/>
        <v>0</v>
      </c>
      <c r="J19" s="333"/>
      <c r="M19" s="199"/>
      <c r="N19" s="71" t="s">
        <v>229</v>
      </c>
      <c r="O19" s="237">
        <f t="shared" si="4"/>
        <v>0</v>
      </c>
    </row>
    <row r="20" spans="1:15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1"/>
        <v>6.92</v>
      </c>
      <c r="E20" s="205">
        <f>IFERROR(VLOOKUP($A20,'Control-CHO Octubre 2023 '!$I$8:$L$24,3,FALSE),0)</f>
        <v>0</v>
      </c>
      <c r="F20" s="205">
        <f>IFERROR(VLOOKUP($A20,'Control-CHO Octubre 2023 '!$I$8:$L$24,2,FALSE),0)</f>
        <v>0</v>
      </c>
      <c r="G20" s="205">
        <f t="shared" si="2"/>
        <v>0</v>
      </c>
      <c r="H20" s="347" t="s">
        <v>12</v>
      </c>
      <c r="I20" s="346">
        <f t="shared" si="3"/>
        <v>0</v>
      </c>
      <c r="J20" s="333"/>
      <c r="N20"/>
      <c r="O20" s="237">
        <f t="shared" si="4"/>
        <v>0</v>
      </c>
    </row>
    <row r="21" spans="1:15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1"/>
        <v>4.95</v>
      </c>
      <c r="E21" s="205">
        <f>IFERROR(VLOOKUP($A21,'Control-CHO Octubre 2023 '!$I$8:$L$24,3,FALSE),0)</f>
        <v>0</v>
      </c>
      <c r="F21" s="205">
        <f>IFERROR(VLOOKUP($A21,'Control-CHO Octubre 2023 '!$I$8:$L$24,2,FALSE),0)</f>
        <v>0</v>
      </c>
      <c r="G21" s="205">
        <f t="shared" si="2"/>
        <v>0</v>
      </c>
      <c r="H21" s="347" t="s">
        <v>12</v>
      </c>
      <c r="I21" s="346">
        <f t="shared" si="3"/>
        <v>0</v>
      </c>
      <c r="J21" s="377"/>
      <c r="M21" s="199"/>
      <c r="N21"/>
      <c r="O21" s="237">
        <f t="shared" si="4"/>
        <v>0</v>
      </c>
    </row>
    <row r="22" spans="1:15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1"/>
        <v>2.54</v>
      </c>
      <c r="E22" s="205">
        <f>IFERROR(VLOOKUP($A22,'Control-CHO Octubre 2023 '!$I$8:$L$24,3,FALSE),0)</f>
        <v>0</v>
      </c>
      <c r="F22" s="205">
        <f>IFERROR(VLOOKUP($A22,'Control-CHO Octubre 2023 '!$I$8:$L$24,2,FALSE),0)</f>
        <v>0</v>
      </c>
      <c r="G22" s="205">
        <f t="shared" si="2"/>
        <v>0</v>
      </c>
      <c r="H22" s="347" t="s">
        <v>12</v>
      </c>
      <c r="I22" s="346">
        <f t="shared" si="3"/>
        <v>0</v>
      </c>
      <c r="J22" s="377"/>
      <c r="N22"/>
      <c r="O22" s="237">
        <f t="shared" si="4"/>
        <v>0</v>
      </c>
    </row>
    <row r="23" spans="1:15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1"/>
        <v>2.41</v>
      </c>
      <c r="E23" s="205">
        <f>IFERROR(VLOOKUP($A23,'Control-CHO Octubre 2023 '!$I$8:$L$24,3,FALSE),0)</f>
        <v>0</v>
      </c>
      <c r="F23" s="205">
        <f>IFERROR(VLOOKUP($A23,'Control-CHO Octubre 2023 '!$I$8:$L$24,2,FALSE),0)</f>
        <v>0</v>
      </c>
      <c r="G23" s="205">
        <f t="shared" si="2"/>
        <v>0</v>
      </c>
      <c r="H23" s="347" t="s">
        <v>12</v>
      </c>
      <c r="I23" s="346">
        <f t="shared" si="3"/>
        <v>0</v>
      </c>
      <c r="J23" s="377"/>
      <c r="N23" s="71"/>
      <c r="O23" s="237">
        <f t="shared" si="4"/>
        <v>0</v>
      </c>
    </row>
    <row r="24" spans="1:15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1"/>
        <v>4.32</v>
      </c>
      <c r="E24" s="205">
        <f>IFERROR(VLOOKUP($A24,'Control-CHO Octubre 2023 '!$I$8:$L$24,3,FALSE),0)</f>
        <v>0</v>
      </c>
      <c r="F24" s="205">
        <f>IFERROR(VLOOKUP($A24,'Control-CHO Octubre 2023 '!$I$8:$L$24,2,FALSE),0)</f>
        <v>0</v>
      </c>
      <c r="G24" s="205">
        <f t="shared" si="2"/>
        <v>0</v>
      </c>
      <c r="H24" s="347" t="s">
        <v>12</v>
      </c>
      <c r="I24" s="346">
        <f t="shared" si="3"/>
        <v>0</v>
      </c>
      <c r="J24" s="333"/>
      <c r="M24" s="199"/>
      <c r="N24" s="199" t="s">
        <v>638</v>
      </c>
      <c r="O24" s="237">
        <f t="shared" si="4"/>
        <v>0</v>
      </c>
    </row>
    <row r="25" spans="1:15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1"/>
        <v>7.75</v>
      </c>
      <c r="E25" s="205">
        <f>IFERROR(VLOOKUP($A25,'Control-CHO Octubre 2023 '!$I$8:$L$24,3,FALSE),0)</f>
        <v>0</v>
      </c>
      <c r="F25" s="205">
        <f>IFERROR(VLOOKUP($A25,'Control-CHO Octubre 2023 '!$I$8:$L$24,2,FALSE),0)</f>
        <v>0</v>
      </c>
      <c r="G25" s="205">
        <f t="shared" si="2"/>
        <v>0</v>
      </c>
      <c r="H25" s="347" t="s">
        <v>12</v>
      </c>
      <c r="I25" s="346">
        <f t="shared" si="3"/>
        <v>0</v>
      </c>
      <c r="J25" s="333"/>
      <c r="M25" s="199"/>
      <c r="N25" s="237"/>
      <c r="O25" s="237">
        <f t="shared" si="4"/>
        <v>0</v>
      </c>
    </row>
    <row r="26" spans="1:15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1"/>
        <v>8.26</v>
      </c>
      <c r="E26" s="205">
        <f>IFERROR(VLOOKUP($A26,'Control-CHO Octubre 2023 '!$I$8:$L$24,3,FALSE),0)</f>
        <v>0</v>
      </c>
      <c r="F26" s="205">
        <f>IFERROR(VLOOKUP($A26,'Control-CHO Octubre 2023 '!$I$8:$L$24,2,FALSE),0)</f>
        <v>0</v>
      </c>
      <c r="G26" s="205">
        <f t="shared" si="2"/>
        <v>0</v>
      </c>
      <c r="H26" s="347" t="s">
        <v>12</v>
      </c>
      <c r="I26" s="346">
        <f t="shared" si="3"/>
        <v>0</v>
      </c>
      <c r="J26" s="333"/>
      <c r="N26" s="237"/>
      <c r="O26" s="237">
        <f t="shared" si="4"/>
        <v>0</v>
      </c>
    </row>
    <row r="27" spans="1:15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1"/>
        <v>7.39</v>
      </c>
      <c r="E27" s="205">
        <f>IFERROR(VLOOKUP($A27,'Control-CHO Octubre 2023 '!$I$8:$L$24,3,FALSE),0)</f>
        <v>0</v>
      </c>
      <c r="F27" s="205">
        <f>IFERROR(VLOOKUP($A27,'Control-CHO Octubre 2023 '!$I$8:$L$24,2,FALSE),0)</f>
        <v>0</v>
      </c>
      <c r="G27" s="205">
        <f t="shared" si="2"/>
        <v>0</v>
      </c>
      <c r="H27" s="347" t="s">
        <v>12</v>
      </c>
      <c r="I27" s="346">
        <f t="shared" si="3"/>
        <v>0</v>
      </c>
      <c r="J27" s="377"/>
      <c r="N27" s="199"/>
      <c r="O27" s="237">
        <f t="shared" si="4"/>
        <v>0</v>
      </c>
    </row>
    <row r="28" spans="1:15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1"/>
        <v>2850</v>
      </c>
      <c r="E28" s="205">
        <f>IFERROR(VLOOKUP($A28,'Control-CHO Octubre 2023 '!$I$8:$L$24,3,FALSE),0)</f>
        <v>0</v>
      </c>
      <c r="F28" s="205">
        <f>IFERROR(VLOOKUP($A28,'Control-CHO Octubre 2023 '!$I$8:$L$24,2,FALSE),0)</f>
        <v>0</v>
      </c>
      <c r="G28" s="205">
        <f t="shared" si="2"/>
        <v>0</v>
      </c>
      <c r="H28" s="347" t="s">
        <v>12</v>
      </c>
      <c r="I28" s="346">
        <f t="shared" si="3"/>
        <v>0</v>
      </c>
      <c r="J28" s="377"/>
      <c r="M28" s="199"/>
      <c r="N28" s="237"/>
      <c r="O28" s="237">
        <f t="shared" si="4"/>
        <v>0</v>
      </c>
    </row>
    <row r="29" spans="1:15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1"/>
        <v>5.84</v>
      </c>
      <c r="E29" s="205">
        <f>IFERROR(VLOOKUP($A29,'Control-CHO Octubre 2023 '!$I$8:$L$24,3,FALSE),0)</f>
        <v>0</v>
      </c>
      <c r="F29" s="205">
        <f>IFERROR(VLOOKUP($A29,'Control-CHO Octubre 2023 '!$I$8:$L$24,2,FALSE),0)</f>
        <v>0</v>
      </c>
      <c r="G29" s="205">
        <f t="shared" si="2"/>
        <v>0</v>
      </c>
      <c r="H29" s="347" t="s">
        <v>12</v>
      </c>
      <c r="I29" s="346">
        <f t="shared" si="3"/>
        <v>0</v>
      </c>
      <c r="J29" s="377"/>
      <c r="M29" s="199"/>
      <c r="N29" s="237"/>
      <c r="O29" s="237">
        <f t="shared" si="4"/>
        <v>0</v>
      </c>
    </row>
    <row r="30" spans="1:15" s="200" customFormat="1" ht="24.95" customHeight="1" x14ac:dyDescent="0.2">
      <c r="A30" s="74" t="s">
        <v>430</v>
      </c>
      <c r="B30" s="413">
        <v>23</v>
      </c>
      <c r="C30" s="427" t="s">
        <v>465</v>
      </c>
      <c r="D30" s="256">
        <f t="shared" si="1"/>
        <v>2.79</v>
      </c>
      <c r="E30" s="205">
        <f>IFERROR(VLOOKUP($A30,'Control-CHO Octubre 2023 '!$I$8:$L$24,3,FALSE),0)</f>
        <v>0</v>
      </c>
      <c r="F30" s="205">
        <f>IFERROR(VLOOKUP($A30,'Control-CHO Octubre 2023 '!$I$8:$L$24,2,FALSE),0)</f>
        <v>480</v>
      </c>
      <c r="G30" s="205">
        <f t="shared" si="2"/>
        <v>480</v>
      </c>
      <c r="H30" s="347" t="s">
        <v>12</v>
      </c>
      <c r="I30" s="346">
        <f t="shared" si="3"/>
        <v>1339.2</v>
      </c>
      <c r="J30" s="377"/>
      <c r="L30" s="333"/>
      <c r="M30" s="199"/>
      <c r="N30" s="237" t="s">
        <v>639</v>
      </c>
      <c r="O30" s="237">
        <f t="shared" si="4"/>
        <v>480</v>
      </c>
    </row>
    <row r="31" spans="1:15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1"/>
        <v>4.97</v>
      </c>
      <c r="E31" s="205">
        <f>IFERROR(VLOOKUP($A31,'Control-CHO Octubre 2023 '!$I$8:$L$24,3,FALSE),0)</f>
        <v>0</v>
      </c>
      <c r="F31" s="205">
        <f>IFERROR(VLOOKUP($A31,'Control-CHO Octubre 2023 '!$I$8:$L$24,2,FALSE),0)</f>
        <v>0</v>
      </c>
      <c r="G31" s="205">
        <f t="shared" si="2"/>
        <v>0</v>
      </c>
      <c r="H31" s="347" t="s">
        <v>12</v>
      </c>
      <c r="I31" s="346">
        <f t="shared" si="3"/>
        <v>0</v>
      </c>
      <c r="J31" s="333"/>
      <c r="M31" s="199"/>
      <c r="N31" s="301"/>
      <c r="O31" s="237">
        <f t="shared" si="4"/>
        <v>0</v>
      </c>
    </row>
    <row r="32" spans="1:15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1"/>
        <v>4.1900000000000004</v>
      </c>
      <c r="E32" s="205">
        <f>IFERROR(VLOOKUP($A32,'Control-CHO Octubre 2023 '!$I$8:$L$24,3,FALSE),0)</f>
        <v>0</v>
      </c>
      <c r="F32" s="205">
        <f>IFERROR(VLOOKUP($A32,'Control-CHO Octubre 2023 '!$I$8:$L$24,2,FALSE),0)</f>
        <v>0</v>
      </c>
      <c r="G32" s="205">
        <f t="shared" si="2"/>
        <v>0</v>
      </c>
      <c r="H32" s="347" t="s">
        <v>12</v>
      </c>
      <c r="I32" s="346">
        <f t="shared" si="3"/>
        <v>0</v>
      </c>
      <c r="J32" s="333"/>
      <c r="M32" s="199"/>
      <c r="N32" s="237"/>
      <c r="O32" s="237">
        <f t="shared" si="4"/>
        <v>0</v>
      </c>
    </row>
    <row r="33" spans="1:15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1"/>
        <v>5.27</v>
      </c>
      <c r="E33" s="205">
        <f>IFERROR(VLOOKUP($A33,'Control-CHO Octubre 2023 '!$I$8:$L$24,3,FALSE),0)</f>
        <v>0</v>
      </c>
      <c r="F33" s="205">
        <f>IFERROR(VLOOKUP($A33,'Control-CHO Octubre 2023 '!$I$8:$L$24,2,FALSE),0)</f>
        <v>0</v>
      </c>
      <c r="G33" s="205">
        <f t="shared" si="2"/>
        <v>0</v>
      </c>
      <c r="H33" s="347" t="s">
        <v>12</v>
      </c>
      <c r="I33" s="346">
        <f t="shared" si="3"/>
        <v>0</v>
      </c>
      <c r="J33" s="333"/>
      <c r="M33" s="199"/>
      <c r="N33" s="301"/>
      <c r="O33" s="237">
        <f t="shared" si="4"/>
        <v>0</v>
      </c>
    </row>
    <row r="34" spans="1:15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1"/>
        <v>5.54</v>
      </c>
      <c r="E34" s="205">
        <f>IFERROR(VLOOKUP($A34,'Control-CHO Octubre 2023 '!$I$8:$L$24,3,FALSE),0)</f>
        <v>0</v>
      </c>
      <c r="F34" s="205">
        <f>IFERROR(VLOOKUP($A34,'Control-CHO Octubre 2023 '!$I$8:$L$24,2,FALSE),0)</f>
        <v>0</v>
      </c>
      <c r="G34" s="205">
        <f t="shared" si="2"/>
        <v>0</v>
      </c>
      <c r="H34" s="347" t="s">
        <v>155</v>
      </c>
      <c r="I34" s="346">
        <f t="shared" si="3"/>
        <v>0</v>
      </c>
      <c r="J34" s="333"/>
      <c r="N34" s="199"/>
      <c r="O34" s="237">
        <f t="shared" si="4"/>
        <v>0</v>
      </c>
    </row>
    <row r="35" spans="1:15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1"/>
        <v>6.73</v>
      </c>
      <c r="E35" s="205">
        <f>IFERROR(VLOOKUP($A35,'Control-CHO Octubre 2023 '!$I$8:$L$24,3,FALSE),0)</f>
        <v>0</v>
      </c>
      <c r="F35" s="205">
        <f>IFERROR(VLOOKUP($A35,'Control-CHO Octubre 2023 '!$I$8:$L$24,2,FALSE),0)</f>
        <v>0</v>
      </c>
      <c r="G35" s="205">
        <f t="shared" si="2"/>
        <v>0</v>
      </c>
      <c r="H35" s="347" t="s">
        <v>12</v>
      </c>
      <c r="I35" s="346">
        <f t="shared" si="3"/>
        <v>0</v>
      </c>
      <c r="J35" s="377"/>
      <c r="L35" s="333"/>
      <c r="M35" s="199"/>
      <c r="N35" s="237"/>
      <c r="O35" s="237">
        <f t="shared" si="4"/>
        <v>0</v>
      </c>
    </row>
    <row r="36" spans="1:15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1"/>
        <v>4.32</v>
      </c>
      <c r="E36" s="205">
        <f>IFERROR(VLOOKUP($A36,'Control-CHO Octubre 2023 '!$I$8:$L$24,3,FALSE),0)</f>
        <v>0</v>
      </c>
      <c r="F36" s="205">
        <f>IFERROR(VLOOKUP($A36,'Control-CHO Octubre 2023 '!$I$8:$L$24,2,FALSE),0)</f>
        <v>0</v>
      </c>
      <c r="G36" s="205">
        <f t="shared" si="2"/>
        <v>0</v>
      </c>
      <c r="H36" s="347" t="s">
        <v>12</v>
      </c>
      <c r="I36" s="346">
        <f t="shared" si="3"/>
        <v>0</v>
      </c>
      <c r="J36" s="333"/>
      <c r="M36" s="199"/>
      <c r="N36" s="301"/>
      <c r="O36" s="237">
        <f t="shared" si="4"/>
        <v>0</v>
      </c>
    </row>
    <row r="37" spans="1:15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1"/>
        <v>3.28</v>
      </c>
      <c r="E37" s="205">
        <f>IFERROR(VLOOKUP($A37,'Control-CHO Octubre 2023 '!$I$8:$L$24,3,FALSE),0)</f>
        <v>0</v>
      </c>
      <c r="F37" s="205">
        <f>IFERROR(VLOOKUP($A37,'Control-CHO Octubre 2023 '!$I$8:$L$24,2,FALSE),0)</f>
        <v>0</v>
      </c>
      <c r="G37" s="205">
        <f t="shared" si="2"/>
        <v>0</v>
      </c>
      <c r="H37" s="347" t="s">
        <v>12</v>
      </c>
      <c r="I37" s="346">
        <f t="shared" si="3"/>
        <v>0</v>
      </c>
      <c r="J37" s="333"/>
      <c r="M37" s="199"/>
      <c r="N37" s="237"/>
      <c r="O37" s="237">
        <f t="shared" si="4"/>
        <v>0</v>
      </c>
    </row>
    <row r="38" spans="1:15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1"/>
        <v>5.59</v>
      </c>
      <c r="E38" s="205">
        <f>IFERROR(VLOOKUP($A38,'Control-CHO Octubre 2023 '!$I$8:$L$24,3,FALSE),0)</f>
        <v>0</v>
      </c>
      <c r="F38" s="205">
        <f>IFERROR(VLOOKUP($A38,'Control-CHO Octubre 2023 '!$I$8:$L$24,2,FALSE),0)</f>
        <v>0</v>
      </c>
      <c r="G38" s="205">
        <f t="shared" si="2"/>
        <v>0</v>
      </c>
      <c r="H38" s="347" t="s">
        <v>12</v>
      </c>
      <c r="I38" s="346">
        <f t="shared" si="3"/>
        <v>0</v>
      </c>
      <c r="J38" s="333"/>
      <c r="M38" s="199"/>
      <c r="N38" s="301"/>
      <c r="O38" s="237">
        <f t="shared" si="4"/>
        <v>0</v>
      </c>
    </row>
    <row r="39" spans="1:15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1"/>
        <v>5.46</v>
      </c>
      <c r="E39" s="205">
        <f>IFERROR(VLOOKUP($A39,'Control-CHO Octubre 2023 '!$I$8:$L$24,3,FALSE),0)</f>
        <v>0</v>
      </c>
      <c r="F39" s="205">
        <f>IFERROR(VLOOKUP($A39,'Control-CHO Octubre 2023 '!$I$8:$L$24,2,FALSE),0)</f>
        <v>0</v>
      </c>
      <c r="G39" s="205">
        <f t="shared" si="2"/>
        <v>0</v>
      </c>
      <c r="H39" s="347" t="s">
        <v>155</v>
      </c>
      <c r="I39" s="346">
        <f t="shared" si="3"/>
        <v>0</v>
      </c>
      <c r="J39" s="333"/>
      <c r="N39" s="199"/>
      <c r="O39" s="237">
        <f t="shared" si="4"/>
        <v>0</v>
      </c>
    </row>
    <row r="40" spans="1:15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1"/>
        <v>5.46</v>
      </c>
      <c r="E40" s="205">
        <f>IFERROR(VLOOKUP($A40,'Control-CHO Octubre 2023 '!$I$8:$L$24,3,FALSE),0)</f>
        <v>0</v>
      </c>
      <c r="F40" s="205">
        <f>IFERROR(VLOOKUP($A40,'Control-CHO Octubre 2023 '!$I$8:$L$24,2,FALSE),0)</f>
        <v>0</v>
      </c>
      <c r="G40" s="205">
        <f t="shared" si="2"/>
        <v>0</v>
      </c>
      <c r="H40" s="347" t="s">
        <v>12</v>
      </c>
      <c r="I40" s="346">
        <f t="shared" si="3"/>
        <v>0</v>
      </c>
      <c r="J40" s="377"/>
      <c r="L40" s="333"/>
      <c r="M40" s="199"/>
      <c r="N40" s="237"/>
      <c r="O40" s="237">
        <f t="shared" si="4"/>
        <v>0</v>
      </c>
    </row>
    <row r="41" spans="1:15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1"/>
        <v>4.0999999999999996</v>
      </c>
      <c r="E41" s="205">
        <f>IFERROR(VLOOKUP($A41,'Control-CHO Octubre 2023 '!$I$8:$L$24,3,FALSE),0)</f>
        <v>0</v>
      </c>
      <c r="F41" s="205">
        <f>IFERROR(VLOOKUP($A41,'Control-CHO Octubre 2023 '!$I$8:$L$24,2,FALSE),0)</f>
        <v>0</v>
      </c>
      <c r="G41" s="205">
        <f t="shared" si="2"/>
        <v>0</v>
      </c>
      <c r="H41" s="347" t="s">
        <v>12</v>
      </c>
      <c r="I41" s="346">
        <f t="shared" ref="I41:I59" si="5">D41*G41</f>
        <v>0</v>
      </c>
      <c r="J41" s="333"/>
      <c r="M41" s="199"/>
      <c r="N41" s="71" t="s">
        <v>225</v>
      </c>
      <c r="O41" s="237">
        <f t="shared" si="4"/>
        <v>0</v>
      </c>
    </row>
    <row r="42" spans="1:15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1"/>
        <v>4.0999999999999996</v>
      </c>
      <c r="E42" s="205">
        <f>IFERROR(VLOOKUP($A42,'Control-CHO Octubre 2023 '!$I$8:$L$24,3,FALSE),0)</f>
        <v>0</v>
      </c>
      <c r="F42" s="205">
        <f>IFERROR(VLOOKUP($A42,'Control-CHO Octubre 2023 '!$I$8:$L$24,2,FALSE),0)</f>
        <v>0</v>
      </c>
      <c r="G42" s="205">
        <f t="shared" si="2"/>
        <v>0</v>
      </c>
      <c r="H42" s="347" t="s">
        <v>12</v>
      </c>
      <c r="I42" s="346">
        <f t="shared" si="5"/>
        <v>0</v>
      </c>
      <c r="J42" s="333"/>
      <c r="M42" s="199"/>
      <c r="N42" s="237"/>
      <c r="O42" s="237">
        <f t="shared" si="4"/>
        <v>0</v>
      </c>
    </row>
    <row r="43" spans="1:15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1"/>
        <v>6.05</v>
      </c>
      <c r="E43" s="205">
        <f>IFERROR(VLOOKUP($A43,'Control-CHO Octubre 2023 '!$I$8:$L$24,3,FALSE),0)</f>
        <v>0</v>
      </c>
      <c r="F43" s="205">
        <f>IFERROR(VLOOKUP($A43,'Control-CHO Octubre 2023 '!$I$8:$L$24,2,FALSE),0)</f>
        <v>0</v>
      </c>
      <c r="G43" s="205">
        <f t="shared" si="2"/>
        <v>0</v>
      </c>
      <c r="H43" s="347" t="s">
        <v>12</v>
      </c>
      <c r="I43" s="346">
        <f t="shared" si="5"/>
        <v>0</v>
      </c>
      <c r="J43" s="333"/>
      <c r="M43" s="199"/>
      <c r="N43" s="301"/>
      <c r="O43" s="237">
        <f t="shared" si="4"/>
        <v>0</v>
      </c>
    </row>
    <row r="44" spans="1:15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1"/>
        <v>5.65</v>
      </c>
      <c r="E44" s="205">
        <f>IFERROR(VLOOKUP($A44,'Control-CHO Octubre 2023 '!$I$8:$L$24,3,FALSE),0)</f>
        <v>0</v>
      </c>
      <c r="F44" s="205">
        <f>IFERROR(VLOOKUP($A44,'Control-CHO Octubre 2023 '!$I$8:$L$24,2,FALSE),0)</f>
        <v>0</v>
      </c>
      <c r="G44" s="205">
        <f t="shared" si="2"/>
        <v>0</v>
      </c>
      <c r="H44" s="347" t="s">
        <v>12</v>
      </c>
      <c r="I44" s="346">
        <f t="shared" si="5"/>
        <v>0</v>
      </c>
      <c r="J44" s="333"/>
      <c r="N44" s="71" t="s">
        <v>444</v>
      </c>
      <c r="O44" s="237">
        <f>G44/200</f>
        <v>0</v>
      </c>
    </row>
    <row r="45" spans="1:15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1"/>
        <v>6.59</v>
      </c>
      <c r="E45" s="205">
        <f>IFERROR(VLOOKUP($A45,'Control-CHO Octubre 2023 '!$I$8:$L$24,3,FALSE),0)</f>
        <v>0</v>
      </c>
      <c r="F45" s="205">
        <f>IFERROR(VLOOKUP($A45,'Control-CHO Octubre 2023 '!$I$8:$L$24,2,FALSE),0)</f>
        <v>0</v>
      </c>
      <c r="G45" s="205">
        <f t="shared" si="2"/>
        <v>0</v>
      </c>
      <c r="H45" s="347" t="s">
        <v>12</v>
      </c>
      <c r="I45" s="346">
        <f t="shared" si="5"/>
        <v>0</v>
      </c>
      <c r="J45" s="377"/>
      <c r="M45" s="199"/>
      <c r="N45" s="237"/>
      <c r="O45" s="237">
        <f t="shared" si="4"/>
        <v>0</v>
      </c>
    </row>
    <row r="46" spans="1:15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1"/>
        <v>6.65</v>
      </c>
      <c r="E46" s="205">
        <f>IFERROR(VLOOKUP($A46,'Control-CHO Octubre 2023 '!$I$8:$L$24,3,FALSE),0)</f>
        <v>0</v>
      </c>
      <c r="F46" s="205">
        <f>IFERROR(VLOOKUP($A46,'Control-CHO Octubre 2023 '!$I$8:$L$24,2,FALSE),0)</f>
        <v>0</v>
      </c>
      <c r="G46" s="205">
        <f t="shared" si="2"/>
        <v>0</v>
      </c>
      <c r="H46" s="347" t="s">
        <v>12</v>
      </c>
      <c r="I46" s="346">
        <f t="shared" si="5"/>
        <v>0</v>
      </c>
      <c r="J46" s="333"/>
      <c r="K46" s="333"/>
      <c r="L46" s="199"/>
      <c r="M46" s="199"/>
      <c r="N46" s="237"/>
      <c r="O46" s="237">
        <f t="shared" si="4"/>
        <v>0</v>
      </c>
    </row>
    <row r="47" spans="1:15" s="200" customFormat="1" ht="24.95" hidden="1" customHeight="1" x14ac:dyDescent="0.2">
      <c r="A47" s="74" t="s">
        <v>382</v>
      </c>
      <c r="B47" s="413">
        <v>40</v>
      </c>
      <c r="C47" s="427" t="s">
        <v>478</v>
      </c>
      <c r="D47" s="256">
        <f t="shared" si="1"/>
        <v>4.95</v>
      </c>
      <c r="E47" s="205">
        <f>IFERROR(VLOOKUP($A47,'Control-CHO Octubre 2023 '!$I$8:$L$24,3,FALSE),0)</f>
        <v>0</v>
      </c>
      <c r="F47" s="205">
        <f>IFERROR(VLOOKUP($A47,'Control-CHO Octubre 2023 '!$I$8:$L$24,2,FALSE),0)</f>
        <v>0</v>
      </c>
      <c r="G47" s="205">
        <f t="shared" si="2"/>
        <v>0</v>
      </c>
      <c r="H47" s="347" t="s">
        <v>12</v>
      </c>
      <c r="I47" s="346">
        <f t="shared" si="5"/>
        <v>0</v>
      </c>
      <c r="J47" s="333"/>
      <c r="K47" s="333"/>
      <c r="L47" s="199"/>
      <c r="M47" s="199"/>
      <c r="N47" s="71" t="s">
        <v>381</v>
      </c>
      <c r="O47" s="237">
        <f t="shared" si="4"/>
        <v>0</v>
      </c>
    </row>
    <row r="48" spans="1:15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1"/>
        <v>5.8</v>
      </c>
      <c r="E48" s="205">
        <f>IFERROR(VLOOKUP($A48,'Control-CHO Octubre 2023 '!$I$8:$L$24,3,FALSE),0)</f>
        <v>0</v>
      </c>
      <c r="F48" s="205">
        <f>IFERROR(VLOOKUP($A48,'Control-CHO Octubre 2023 '!$I$8:$L$24,2,FALSE),0)</f>
        <v>0</v>
      </c>
      <c r="G48" s="205">
        <f t="shared" si="2"/>
        <v>0</v>
      </c>
      <c r="H48" s="347" t="s">
        <v>12</v>
      </c>
      <c r="I48" s="346">
        <f t="shared" si="5"/>
        <v>0</v>
      </c>
      <c r="J48" s="333"/>
      <c r="K48" s="333"/>
      <c r="L48" s="199"/>
      <c r="M48" s="199"/>
      <c r="N48" s="237"/>
      <c r="O48" s="237">
        <f t="shared" si="4"/>
        <v>0</v>
      </c>
    </row>
    <row r="49" spans="1:16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1"/>
        <v>6.22</v>
      </c>
      <c r="E49" s="205">
        <f>IFERROR(VLOOKUP($A49,'Control-CHO Octubre 2023 '!$I$8:$L$24,3,FALSE),0)</f>
        <v>0</v>
      </c>
      <c r="F49" s="205">
        <f>IFERROR(VLOOKUP($A49,'Control-CHO Octubre 2023 '!$I$8:$L$24,2,FALSE),0)</f>
        <v>0</v>
      </c>
      <c r="G49" s="205">
        <f t="shared" si="2"/>
        <v>0</v>
      </c>
      <c r="H49" s="347" t="s">
        <v>12</v>
      </c>
      <c r="I49" s="346">
        <f t="shared" si="5"/>
        <v>0</v>
      </c>
      <c r="J49" s="377"/>
      <c r="M49" s="199"/>
      <c r="N49" s="237"/>
      <c r="O49" s="237"/>
    </row>
    <row r="50" spans="1:16" s="200" customFormat="1" ht="24.95" hidden="1" customHeight="1" x14ac:dyDescent="0.2">
      <c r="A50" s="74" t="s">
        <v>149</v>
      </c>
      <c r="B50" s="413">
        <v>43</v>
      </c>
      <c r="C50" s="427" t="s">
        <v>481</v>
      </c>
      <c r="D50" s="256">
        <f t="shared" si="1"/>
        <v>7.02</v>
      </c>
      <c r="E50" s="205">
        <f>IFERROR(VLOOKUP($A50,'Control-CHO Octubre 2023 '!$I$8:$L$24,3,FALSE),0)</f>
        <v>0</v>
      </c>
      <c r="F50" s="205">
        <f>IFERROR(VLOOKUP($A50,'Control-CHO Octubre 2023 '!$I$8:$L$24,2,FALSE),0)</f>
        <v>0</v>
      </c>
      <c r="G50" s="205">
        <f t="shared" si="2"/>
        <v>0</v>
      </c>
      <c r="H50" s="347" t="s">
        <v>12</v>
      </c>
      <c r="I50" s="346">
        <f t="shared" si="5"/>
        <v>0</v>
      </c>
      <c r="J50" s="333"/>
      <c r="K50" s="333"/>
      <c r="L50" s="199"/>
      <c r="M50" s="199"/>
      <c r="N50" s="71" t="s">
        <v>234</v>
      </c>
      <c r="O50" s="237">
        <f t="shared" si="4"/>
        <v>0</v>
      </c>
    </row>
    <row r="51" spans="1:16" s="200" customFormat="1" ht="24.75" hidden="1" customHeight="1" x14ac:dyDescent="0.2">
      <c r="A51" s="74" t="s">
        <v>214</v>
      </c>
      <c r="B51" s="413">
        <v>44</v>
      </c>
      <c r="C51" s="427" t="s">
        <v>482</v>
      </c>
      <c r="D51" s="256">
        <f t="shared" si="1"/>
        <v>6.21</v>
      </c>
      <c r="E51" s="205">
        <f>IFERROR(VLOOKUP($A51,'Control-CHO Octubre 2023 '!$I$8:$L$24,3,FALSE),0)</f>
        <v>0</v>
      </c>
      <c r="F51" s="205">
        <f>IFERROR(VLOOKUP($A51,'Control-CHO Octubre 2023 '!$I$8:$L$24,2,FALSE),0)</f>
        <v>0</v>
      </c>
      <c r="G51" s="205">
        <f t="shared" si="2"/>
        <v>0</v>
      </c>
      <c r="H51" s="347" t="s">
        <v>12</v>
      </c>
      <c r="I51" s="346">
        <f t="shared" si="5"/>
        <v>0</v>
      </c>
      <c r="J51" s="333"/>
      <c r="N51" s="71" t="s">
        <v>269</v>
      </c>
      <c r="O51" s="237">
        <f>G51</f>
        <v>0</v>
      </c>
    </row>
    <row r="52" spans="1:16" s="200" customFormat="1" ht="24.95" hidden="1" customHeight="1" x14ac:dyDescent="0.2">
      <c r="A52" s="74" t="s">
        <v>166</v>
      </c>
      <c r="B52" s="413">
        <v>45</v>
      </c>
      <c r="C52" s="427" t="s">
        <v>167</v>
      </c>
      <c r="D52" s="256">
        <f t="shared" si="1"/>
        <v>7.95</v>
      </c>
      <c r="E52" s="205">
        <f>IFERROR(VLOOKUP($A52,'Control-CHO Octubre 2023 '!$I$8:$L$24,3,FALSE),0)</f>
        <v>0</v>
      </c>
      <c r="F52" s="205">
        <f>IFERROR(VLOOKUP($A52,'Control-CHO Octubre 2023 '!$I$8:$L$24,2,FALSE),0)</f>
        <v>0</v>
      </c>
      <c r="G52" s="205">
        <f t="shared" si="2"/>
        <v>0</v>
      </c>
      <c r="H52" s="347" t="s">
        <v>12</v>
      </c>
      <c r="I52" s="346">
        <f t="shared" si="5"/>
        <v>0</v>
      </c>
      <c r="J52" s="333"/>
      <c r="N52" s="71" t="s">
        <v>235</v>
      </c>
      <c r="O52" s="237">
        <f t="shared" si="4"/>
        <v>0</v>
      </c>
    </row>
    <row r="53" spans="1:16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1"/>
        <v>5.59</v>
      </c>
      <c r="E53" s="205">
        <f>IFERROR(VLOOKUP($A53,'Control-CHO Octubre 2023 '!$I$8:$L$24,3,FALSE),0)</f>
        <v>0</v>
      </c>
      <c r="F53" s="205">
        <f>IFERROR(VLOOKUP($A53,'Control-CHO Octubre 2023 '!$I$8:$L$24,2,FALSE),0)</f>
        <v>0</v>
      </c>
      <c r="G53" s="205">
        <f t="shared" si="2"/>
        <v>0</v>
      </c>
      <c r="H53" s="347" t="s">
        <v>12</v>
      </c>
      <c r="I53" s="346">
        <f t="shared" si="5"/>
        <v>0</v>
      </c>
      <c r="J53" s="333"/>
      <c r="N53" s="237"/>
      <c r="O53" s="237">
        <f t="shared" si="4"/>
        <v>0</v>
      </c>
    </row>
    <row r="54" spans="1:16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1"/>
        <v>4.93</v>
      </c>
      <c r="E54" s="205">
        <f>IFERROR(VLOOKUP($A54,'Control-CHO Octubre 2023 '!$I$8:$L$24,3,FALSE),0)</f>
        <v>0</v>
      </c>
      <c r="F54" s="205">
        <f>IFERROR(VLOOKUP($A54,'Control-CHO Octubre 2023 '!$I$8:$L$24,2,FALSE),0)</f>
        <v>0</v>
      </c>
      <c r="G54" s="205">
        <f t="shared" si="2"/>
        <v>0</v>
      </c>
      <c r="H54" s="347" t="s">
        <v>12</v>
      </c>
      <c r="I54" s="346">
        <f t="shared" si="5"/>
        <v>0</v>
      </c>
      <c r="J54" s="333"/>
      <c r="N54" s="237"/>
      <c r="O54" s="237">
        <f t="shared" si="4"/>
        <v>0</v>
      </c>
    </row>
    <row r="55" spans="1:16" s="200" customFormat="1" ht="24.95" hidden="1" customHeight="1" x14ac:dyDescent="0.2">
      <c r="A55" s="74" t="s">
        <v>484</v>
      </c>
      <c r="B55" s="413">
        <v>48</v>
      </c>
      <c r="C55" s="427" t="s">
        <v>484</v>
      </c>
      <c r="D55" s="256">
        <f t="shared" si="1"/>
        <v>5.75</v>
      </c>
      <c r="E55" s="205">
        <f>IFERROR(VLOOKUP($A55,'Control-CHO Octubre 2023 '!$I$8:$L$24,3,FALSE),0)</f>
        <v>0</v>
      </c>
      <c r="F55" s="205">
        <f>IFERROR(VLOOKUP($A55,'Control-CHO Octubre 2023 '!$I$8:$L$24,2,FALSE),0)</f>
        <v>0</v>
      </c>
      <c r="G55" s="205">
        <f t="shared" si="2"/>
        <v>0</v>
      </c>
      <c r="H55" s="347" t="s">
        <v>12</v>
      </c>
      <c r="I55" s="346">
        <f t="shared" si="5"/>
        <v>0</v>
      </c>
      <c r="J55" s="333"/>
      <c r="N55" s="422">
        <v>20002380</v>
      </c>
      <c r="O55" s="237">
        <f t="shared" si="4"/>
        <v>0</v>
      </c>
      <c r="P55" s="200" t="s">
        <v>489</v>
      </c>
    </row>
    <row r="56" spans="1:16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256">
        <f t="shared" si="1"/>
        <v>2.95</v>
      </c>
      <c r="E56" s="205">
        <f>IFERROR(VLOOKUP($A56,'Control-CHO Octubre 2023 '!$I$8:$L$24,3,FALSE),0)</f>
        <v>0</v>
      </c>
      <c r="F56" s="205">
        <f>IFERROR(VLOOKUP($A56,'Control-CHO Octubre 2023 '!$I$8:$L$24,2,FALSE),0)</f>
        <v>0</v>
      </c>
      <c r="G56" s="205">
        <f t="shared" si="2"/>
        <v>0</v>
      </c>
      <c r="H56" s="347" t="s">
        <v>12</v>
      </c>
      <c r="I56" s="346">
        <f t="shared" si="5"/>
        <v>0</v>
      </c>
      <c r="J56" s="333"/>
      <c r="M56" s="199"/>
      <c r="N56" s="71" t="s">
        <v>399</v>
      </c>
      <c r="O56" s="237">
        <f>G56</f>
        <v>0</v>
      </c>
    </row>
    <row r="57" spans="1:16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256">
        <f t="shared" si="1"/>
        <v>2.71</v>
      </c>
      <c r="E57" s="205">
        <f>IFERROR(VLOOKUP($A57,'Control-CHO Octubre 2023 '!$I$8:$L$24,3,FALSE),0)</f>
        <v>0</v>
      </c>
      <c r="F57" s="205">
        <f>IFERROR(VLOOKUP($A57,'Control-CHO Octubre 2023 '!$I$8:$L$24,2,FALSE),0)</f>
        <v>0</v>
      </c>
      <c r="G57" s="205">
        <f t="shared" si="2"/>
        <v>0</v>
      </c>
      <c r="H57" s="347" t="s">
        <v>12</v>
      </c>
      <c r="I57" s="346">
        <f t="shared" si="5"/>
        <v>0</v>
      </c>
      <c r="J57" s="333"/>
      <c r="M57" s="199"/>
      <c r="N57" s="71" t="s">
        <v>399</v>
      </c>
      <c r="O57" s="237">
        <f>G57</f>
        <v>0</v>
      </c>
    </row>
    <row r="58" spans="1:16" s="200" customFormat="1" ht="24.95" customHeight="1" x14ac:dyDescent="0.2">
      <c r="A58" s="261" t="s">
        <v>626</v>
      </c>
      <c r="B58" s="413">
        <v>51</v>
      </c>
      <c r="C58" s="421" t="s">
        <v>633</v>
      </c>
      <c r="D58" s="256">
        <f t="shared" si="1"/>
        <v>4.0199999999999996</v>
      </c>
      <c r="E58" s="205">
        <f>IFERROR(VLOOKUP($A58,'Control-CHO Octubre 2023 '!$I$8:$L$24,3,FALSE),0)</f>
        <v>640</v>
      </c>
      <c r="F58" s="205">
        <f>IFERROR(VLOOKUP($A58,'Control-CHO Octubre 2023 '!$I$8:$L$24,2,FALSE),0)</f>
        <v>0</v>
      </c>
      <c r="G58" s="205">
        <f t="shared" si="2"/>
        <v>640</v>
      </c>
      <c r="H58" s="347" t="s">
        <v>12</v>
      </c>
      <c r="I58" s="346">
        <f t="shared" si="5"/>
        <v>2572.7999999999997</v>
      </c>
      <c r="J58" s="333"/>
      <c r="M58" s="199"/>
      <c r="N58" s="71" t="s">
        <v>640</v>
      </c>
      <c r="O58" s="237">
        <f>G58</f>
        <v>640</v>
      </c>
    </row>
    <row r="59" spans="1:16" s="200" customFormat="1" ht="24.95" customHeight="1" x14ac:dyDescent="0.2">
      <c r="A59" s="261" t="s">
        <v>625</v>
      </c>
      <c r="B59" s="413">
        <v>52</v>
      </c>
      <c r="C59" s="421" t="s">
        <v>634</v>
      </c>
      <c r="D59" s="256">
        <f t="shared" si="1"/>
        <v>6.41</v>
      </c>
      <c r="E59" s="205">
        <f>IFERROR(VLOOKUP($A59,'Control-CHO Octubre 2023 '!$I$8:$L$24,3,FALSE),0)</f>
        <v>0</v>
      </c>
      <c r="F59" s="205">
        <f>IFERROR(VLOOKUP($A59,'Control-CHO Octubre 2023 '!$I$8:$L$24,2,FALSE),0)</f>
        <v>1140</v>
      </c>
      <c r="G59" s="205">
        <f t="shared" si="2"/>
        <v>1140</v>
      </c>
      <c r="H59" s="347" t="s">
        <v>12</v>
      </c>
      <c r="I59" s="346">
        <f t="shared" si="5"/>
        <v>7307.4000000000005</v>
      </c>
      <c r="J59" s="333"/>
      <c r="M59" s="199"/>
      <c r="N59" s="71" t="s">
        <v>641</v>
      </c>
      <c r="O59" s="237">
        <f>G59</f>
        <v>1140</v>
      </c>
    </row>
    <row r="60" spans="1:16" ht="30" customHeight="1" x14ac:dyDescent="0.2">
      <c r="B60" s="202"/>
      <c r="C60" s="539" t="s">
        <v>11</v>
      </c>
      <c r="D60" s="539"/>
      <c r="E60" s="381">
        <f>SUM(E8:E59)</f>
        <v>1545</v>
      </c>
      <c r="F60" s="381">
        <f t="shared" ref="F60" si="6">SUM(F8:F59)</f>
        <v>1620</v>
      </c>
      <c r="G60" s="205">
        <f t="shared" si="2"/>
        <v>3165</v>
      </c>
      <c r="H60" s="408" t="s">
        <v>12</v>
      </c>
      <c r="I60" s="81">
        <f>SUM(I8:I59)</f>
        <v>14832.48</v>
      </c>
      <c r="J60" s="199"/>
      <c r="K60" s="248"/>
      <c r="L60" s="248"/>
      <c r="M60" s="321"/>
      <c r="N60" s="71"/>
      <c r="O60" s="237"/>
    </row>
    <row r="61" spans="1:16" ht="30" customHeight="1" x14ac:dyDescent="0.2">
      <c r="B61" s="202"/>
      <c r="C61" s="527"/>
      <c r="D61" s="527"/>
      <c r="E61" s="527"/>
      <c r="F61" s="527"/>
      <c r="G61" s="382"/>
      <c r="I61" s="81" t="s">
        <v>328</v>
      </c>
      <c r="J61" s="377"/>
      <c r="L61" s="321"/>
    </row>
    <row r="62" spans="1:16" ht="30" customHeight="1" x14ac:dyDescent="0.2">
      <c r="B62" s="431" t="s">
        <v>643</v>
      </c>
      <c r="C62" s="540" t="s">
        <v>326</v>
      </c>
      <c r="D62" s="540"/>
      <c r="E62" s="540"/>
      <c r="F62" s="540"/>
      <c r="G62" s="540"/>
      <c r="H62" s="409">
        <f>I62/$I$62</f>
        <v>1</v>
      </c>
      <c r="I62" s="385">
        <f>I60</f>
        <v>14832.48</v>
      </c>
      <c r="J62" s="377"/>
      <c r="L62" s="321"/>
      <c r="N62" s="199" t="s">
        <v>649</v>
      </c>
    </row>
    <row r="63" spans="1:16" ht="30" customHeight="1" x14ac:dyDescent="0.2">
      <c r="B63" s="431">
        <v>400000000</v>
      </c>
      <c r="C63" s="547" t="s">
        <v>645</v>
      </c>
      <c r="D63" s="540"/>
      <c r="E63" s="540"/>
      <c r="F63" s="540"/>
      <c r="G63" s="540"/>
      <c r="H63" s="392">
        <f>I63/$I$62</f>
        <v>0.41704961004498231</v>
      </c>
      <c r="I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6185.8799999999992</v>
      </c>
      <c r="J63" s="333"/>
      <c r="K63" s="333"/>
      <c r="L63" s="333"/>
      <c r="N63" s="199">
        <v>80089657</v>
      </c>
    </row>
    <row r="64" spans="1:16" ht="30" customHeight="1" x14ac:dyDescent="0.2">
      <c r="B64" s="431">
        <v>400000000</v>
      </c>
      <c r="C64" s="547" t="s">
        <v>646</v>
      </c>
      <c r="D64" s="540"/>
      <c r="E64" s="540"/>
      <c r="F64" s="540" t="e">
        <f>#REF!/#REF!</f>
        <v>#REF!</v>
      </c>
      <c r="G64" s="540"/>
      <c r="H64" s="392">
        <f>I64/$I$62</f>
        <v>0.58295038995501769</v>
      </c>
      <c r="I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8646.6</v>
      </c>
      <c r="J64" s="377"/>
      <c r="K64" s="321"/>
      <c r="L64" s="321"/>
    </row>
    <row r="65" spans="1:17" ht="25.5" customHeight="1" x14ac:dyDescent="0.2">
      <c r="B65" s="202"/>
      <c r="C65" s="290"/>
      <c r="D65" s="201"/>
      <c r="E65" s="163"/>
      <c r="F65" s="372" t="e">
        <f>#REF!+#REF!</f>
        <v>#REF!</v>
      </c>
      <c r="G65" s="201"/>
      <c r="H65" s="201"/>
      <c r="I65" s="164"/>
      <c r="J65" s="377"/>
      <c r="L65" s="199" t="str">
        <f>B5</f>
        <v>Período Octubre 2023</v>
      </c>
    </row>
    <row r="66" spans="1:17" ht="30" customHeight="1" x14ac:dyDescent="0.2">
      <c r="B66" s="431">
        <v>400000000</v>
      </c>
      <c r="C66" s="541" t="s">
        <v>635</v>
      </c>
      <c r="D66" s="542"/>
      <c r="E66" s="543"/>
      <c r="F66" s="256">
        <v>75</v>
      </c>
      <c r="G66" s="167">
        <v>10</v>
      </c>
      <c r="H66" s="205" t="s">
        <v>10</v>
      </c>
      <c r="I66" s="346">
        <f>(F66*G66)</f>
        <v>750</v>
      </c>
      <c r="J66" s="377"/>
      <c r="K66" s="321"/>
      <c r="M66" s="199" t="s">
        <v>347</v>
      </c>
      <c r="N66" s="199">
        <v>80089663</v>
      </c>
      <c r="P66" s="200">
        <v>20002585</v>
      </c>
      <c r="Q66" s="333" t="s">
        <v>647</v>
      </c>
    </row>
    <row r="67" spans="1:17" ht="35.25" customHeight="1" x14ac:dyDescent="0.2">
      <c r="B67" s="431">
        <v>400000000</v>
      </c>
      <c r="C67" s="541" t="s">
        <v>636</v>
      </c>
      <c r="D67" s="542"/>
      <c r="E67" s="543"/>
      <c r="F67" s="340">
        <v>1511779.3704080943</v>
      </c>
      <c r="G67" s="167">
        <v>1</v>
      </c>
      <c r="H67" s="205" t="s">
        <v>10</v>
      </c>
      <c r="I67" s="340">
        <f>(F67*G67)</f>
        <v>1511779.3704080943</v>
      </c>
      <c r="J67" s="377"/>
      <c r="K67" s="321"/>
      <c r="M67" s="199" t="s">
        <v>346</v>
      </c>
      <c r="N67" s="199">
        <v>80089659</v>
      </c>
      <c r="P67" s="201">
        <v>20002374</v>
      </c>
      <c r="Q67" s="393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G68" s="249"/>
      <c r="H68" s="249"/>
      <c r="I68" s="13"/>
      <c r="J68" s="378"/>
      <c r="N68" s="199"/>
      <c r="O68" s="199"/>
    </row>
    <row r="69" spans="1:17" s="237" customFormat="1" ht="30" customHeight="1" x14ac:dyDescent="0.2">
      <c r="A69" s="199"/>
      <c r="B69" s="436" t="s">
        <v>325</v>
      </c>
      <c r="C69" s="550"/>
      <c r="D69" s="551"/>
      <c r="E69" s="552"/>
      <c r="F69" s="205" t="s">
        <v>8</v>
      </c>
      <c r="G69" s="533">
        <f>I66+I62</f>
        <v>15582.48</v>
      </c>
      <c r="H69" s="533"/>
      <c r="I69" s="533"/>
      <c r="J69" s="378"/>
      <c r="N69" s="199"/>
      <c r="O69" s="225"/>
    </row>
    <row r="70" spans="1:17" s="237" customFormat="1" ht="30" customHeight="1" x14ac:dyDescent="0.2">
      <c r="A70" s="199"/>
      <c r="B70" s="436" t="s">
        <v>15</v>
      </c>
      <c r="C70" s="436"/>
      <c r="D70" s="436"/>
      <c r="E70" s="436"/>
      <c r="F70" s="205" t="s">
        <v>9</v>
      </c>
      <c r="G70" s="533">
        <f>I67</f>
        <v>1511779.3704080943</v>
      </c>
      <c r="H70" s="533"/>
      <c r="I70" s="533"/>
      <c r="J70" s="378"/>
      <c r="N70" s="199"/>
      <c r="O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8"/>
      <c r="O71" s="200"/>
    </row>
    <row r="72" spans="1:17" ht="24.95" customHeight="1" x14ac:dyDescent="0.2">
      <c r="B72" s="234"/>
      <c r="C72" s="237"/>
      <c r="D72" s="237"/>
      <c r="E72" s="237"/>
      <c r="I72" s="236"/>
    </row>
    <row r="73" spans="1:17" ht="24.95" customHeight="1" x14ac:dyDescent="0.2">
      <c r="B73" s="234"/>
      <c r="C73" s="237"/>
      <c r="D73" s="237"/>
      <c r="E73" s="237"/>
      <c r="I73" s="236"/>
    </row>
    <row r="74" spans="1:17" ht="24.95" customHeight="1" x14ac:dyDescent="0.2">
      <c r="B74" s="234"/>
      <c r="C74" s="237"/>
      <c r="D74" s="237"/>
      <c r="E74" s="237"/>
      <c r="I74" s="236"/>
    </row>
    <row r="75" spans="1:17" ht="24.95" customHeight="1" x14ac:dyDescent="0.2">
      <c r="B75" s="234"/>
      <c r="C75" s="237"/>
      <c r="D75" s="237"/>
      <c r="E75" s="237"/>
      <c r="I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35"/>
    </row>
    <row r="77" spans="1:17" ht="24.95" customHeight="1" x14ac:dyDescent="0.2">
      <c r="B77" s="234"/>
      <c r="D77" s="225"/>
      <c r="F77" s="225"/>
      <c r="G77" s="225"/>
      <c r="H77" s="225"/>
      <c r="I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10"/>
      <c r="J78" s="379"/>
    </row>
    <row r="79" spans="1:17" ht="15.75" x14ac:dyDescent="0.25">
      <c r="B79" s="230"/>
      <c r="C79" s="229" t="s">
        <v>648</v>
      </c>
      <c r="D79" s="228"/>
      <c r="F79" s="537" t="s">
        <v>337</v>
      </c>
      <c r="G79" s="537"/>
      <c r="H79" s="537"/>
      <c r="I79" s="538"/>
      <c r="J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A153" s="199" t="s">
        <v>631</v>
      </c>
      <c r="B153" s="199">
        <v>2.71</v>
      </c>
      <c r="D153" s="412"/>
    </row>
    <row r="154" spans="1:4" x14ac:dyDescent="0.2">
      <c r="A154" s="199" t="s">
        <v>626</v>
      </c>
      <c r="B154" s="199">
        <v>4.0199999999999996</v>
      </c>
    </row>
    <row r="155" spans="1:4" x14ac:dyDescent="0.2">
      <c r="A155" s="199" t="s">
        <v>625</v>
      </c>
      <c r="B155" s="199">
        <v>6.41</v>
      </c>
    </row>
  </sheetData>
  <autoFilter ref="A7:P67" xr:uid="{683D588E-22FA-485E-924C-B8D31ACEA8F3}">
    <filterColumn colId="6">
      <filters blank="1">
        <filter val="1,00"/>
        <filter val="10,00"/>
        <filter val="1335"/>
        <filter val="220"/>
        <filter val="3536"/>
        <filter val="480"/>
        <filter val="640"/>
        <filter val="861"/>
      </filters>
    </filterColumn>
  </autoFilter>
  <mergeCells count="16">
    <mergeCell ref="F79:I79"/>
    <mergeCell ref="C62:G62"/>
    <mergeCell ref="C63:G63"/>
    <mergeCell ref="C64:G64"/>
    <mergeCell ref="G69:I69"/>
    <mergeCell ref="G70:I70"/>
    <mergeCell ref="E78:I78"/>
    <mergeCell ref="C66:E66"/>
    <mergeCell ref="C67:E67"/>
    <mergeCell ref="C69:E69"/>
    <mergeCell ref="C61:F61"/>
    <mergeCell ref="B2:I2"/>
    <mergeCell ref="B3:I3"/>
    <mergeCell ref="B4:I4"/>
    <mergeCell ref="B5:I5"/>
    <mergeCell ref="C60:D6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D3F63-2D04-4E9F-A294-7ACEB2B207F6}">
  <sheetPr>
    <pageSetUpPr fitToPage="1"/>
  </sheetPr>
  <dimension ref="A1:P119"/>
  <sheetViews>
    <sheetView zoomScaleNormal="100" workbookViewId="0">
      <selection activeCell="E9" sqref="E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9" width="20.140625" style="199" bestFit="1" customWidth="1"/>
    <col min="10" max="10" width="25.28515625" style="199" bestFit="1" customWidth="1"/>
    <col min="11" max="11" width="7" style="199" bestFit="1" customWidth="1"/>
    <col min="12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ht="15.75" thickBot="1" x14ac:dyDescent="0.25">
      <c r="B4" s="432" t="s">
        <v>675</v>
      </c>
      <c r="C4" s="433">
        <v>45197</v>
      </c>
      <c r="D4" s="434" t="s">
        <v>38</v>
      </c>
      <c r="E4" s="434">
        <v>44</v>
      </c>
      <c r="F4" s="204"/>
      <c r="G4" s="204" t="s">
        <v>384</v>
      </c>
      <c r="I4" s="200"/>
    </row>
    <row r="5" spans="2:16" ht="15.75" thickBot="1" x14ac:dyDescent="0.25">
      <c r="B5" s="432" t="s">
        <v>675</v>
      </c>
      <c r="C5" s="433">
        <v>45197</v>
      </c>
      <c r="D5" s="434" t="s">
        <v>625</v>
      </c>
      <c r="E5" s="434">
        <v>440</v>
      </c>
      <c r="F5" s="204"/>
      <c r="G5" s="204" t="s">
        <v>383</v>
      </c>
      <c r="I5" s="200"/>
    </row>
    <row r="6" spans="2:16" ht="15.75" thickBot="1" x14ac:dyDescent="0.25">
      <c r="B6" s="432" t="s">
        <v>676</v>
      </c>
      <c r="C6" s="433">
        <v>45199</v>
      </c>
      <c r="D6" s="434" t="s">
        <v>625</v>
      </c>
      <c r="E6" s="434">
        <v>480</v>
      </c>
      <c r="F6" s="204"/>
      <c r="G6" s="204" t="s">
        <v>383</v>
      </c>
      <c r="I6" s="101" t="s">
        <v>154</v>
      </c>
      <c r="J6" s="101" t="s">
        <v>112</v>
      </c>
      <c r="K6" s="76"/>
      <c r="L6" s="76"/>
      <c r="M6"/>
      <c r="N6"/>
      <c r="O6"/>
    </row>
    <row r="7" spans="2:16" ht="15.75" thickBot="1" x14ac:dyDescent="0.25">
      <c r="B7" s="432" t="s">
        <v>676</v>
      </c>
      <c r="C7" s="433">
        <v>45199</v>
      </c>
      <c r="D7" s="434" t="s">
        <v>430</v>
      </c>
      <c r="E7" s="434">
        <v>480</v>
      </c>
      <c r="F7" s="204"/>
      <c r="G7" s="204" t="s">
        <v>383</v>
      </c>
      <c r="I7" s="101" t="s">
        <v>23</v>
      </c>
      <c r="J7" s="76" t="s">
        <v>383</v>
      </c>
      <c r="K7" s="76" t="s">
        <v>384</v>
      </c>
      <c r="L7" s="76" t="s">
        <v>24</v>
      </c>
      <c r="M7"/>
      <c r="N7"/>
      <c r="O7"/>
    </row>
    <row r="8" spans="2:16" ht="15.75" thickBot="1" x14ac:dyDescent="0.25">
      <c r="B8" s="432" t="s">
        <v>676</v>
      </c>
      <c r="C8" s="433">
        <v>45199</v>
      </c>
      <c r="D8" s="434" t="s">
        <v>32</v>
      </c>
      <c r="E8" s="434">
        <v>641</v>
      </c>
      <c r="F8" s="204"/>
      <c r="G8" s="204" t="s">
        <v>384</v>
      </c>
      <c r="I8" s="76" t="s">
        <v>32</v>
      </c>
      <c r="J8" s="76"/>
      <c r="K8" s="76">
        <v>861</v>
      </c>
      <c r="L8" s="76">
        <v>861</v>
      </c>
      <c r="M8"/>
      <c r="N8"/>
      <c r="O8"/>
      <c r="P8" s="200"/>
    </row>
    <row r="9" spans="2:16" ht="15.75" thickBot="1" x14ac:dyDescent="0.25">
      <c r="B9" s="432" t="s">
        <v>676</v>
      </c>
      <c r="C9" s="433">
        <v>45199</v>
      </c>
      <c r="D9" s="434" t="s">
        <v>626</v>
      </c>
      <c r="E9" s="434">
        <v>640</v>
      </c>
      <c r="F9" s="204"/>
      <c r="G9" s="204" t="s">
        <v>384</v>
      </c>
      <c r="I9" s="76" t="s">
        <v>625</v>
      </c>
      <c r="J9" s="76">
        <v>1140</v>
      </c>
      <c r="K9" s="76"/>
      <c r="L9" s="76">
        <v>1140</v>
      </c>
      <c r="M9"/>
      <c r="N9"/>
      <c r="O9"/>
      <c r="P9" s="200"/>
    </row>
    <row r="10" spans="2:16" ht="15.75" thickBot="1" x14ac:dyDescent="0.25">
      <c r="B10" s="432" t="s">
        <v>677</v>
      </c>
      <c r="C10" s="433">
        <v>45212</v>
      </c>
      <c r="D10" s="434" t="s">
        <v>625</v>
      </c>
      <c r="E10" s="434">
        <v>220</v>
      </c>
      <c r="F10" s="204"/>
      <c r="G10" s="204" t="s">
        <v>383</v>
      </c>
      <c r="I10" s="76" t="s">
        <v>430</v>
      </c>
      <c r="J10" s="76">
        <v>480</v>
      </c>
      <c r="K10" s="76"/>
      <c r="L10" s="76">
        <v>480</v>
      </c>
      <c r="M10"/>
      <c r="N10"/>
      <c r="O10"/>
      <c r="P10" s="200"/>
    </row>
    <row r="11" spans="2:16" ht="15.75" thickBot="1" x14ac:dyDescent="0.25">
      <c r="B11" s="432" t="s">
        <v>677</v>
      </c>
      <c r="C11" s="433">
        <v>45212</v>
      </c>
      <c r="D11" s="434" t="s">
        <v>32</v>
      </c>
      <c r="E11" s="434">
        <v>220</v>
      </c>
      <c r="F11" s="204"/>
      <c r="G11" s="204" t="s">
        <v>384</v>
      </c>
      <c r="I11" s="76" t="s">
        <v>38</v>
      </c>
      <c r="J11" s="76"/>
      <c r="K11" s="76">
        <v>44</v>
      </c>
      <c r="L11" s="76">
        <v>44</v>
      </c>
      <c r="M11"/>
      <c r="N11"/>
      <c r="O11"/>
      <c r="P11" s="200"/>
    </row>
    <row r="12" spans="2:16" ht="15.75" thickBot="1" x14ac:dyDescent="0.25">
      <c r="B12" s="428"/>
      <c r="C12" s="429"/>
      <c r="D12" s="430"/>
      <c r="E12" s="430"/>
      <c r="F12" s="204"/>
      <c r="G12" s="204" t="s">
        <v>383</v>
      </c>
      <c r="I12" s="76" t="s">
        <v>626</v>
      </c>
      <c r="J12" s="76"/>
      <c r="K12" s="76">
        <v>640</v>
      </c>
      <c r="L12" s="76">
        <v>640</v>
      </c>
      <c r="M12"/>
      <c r="N12"/>
      <c r="O12"/>
      <c r="P12" s="200"/>
    </row>
    <row r="13" spans="2:16" ht="15.75" thickBot="1" x14ac:dyDescent="0.25">
      <c r="B13" s="428"/>
      <c r="C13" s="429"/>
      <c r="D13" s="430"/>
      <c r="E13" s="430"/>
      <c r="F13" s="204"/>
      <c r="G13" s="204" t="s">
        <v>383</v>
      </c>
      <c r="I13" s="76" t="s">
        <v>27</v>
      </c>
      <c r="J13" s="76"/>
      <c r="K13" s="76"/>
      <c r="L13" s="76"/>
      <c r="M13"/>
      <c r="N13"/>
      <c r="O13"/>
      <c r="P13" s="200"/>
    </row>
    <row r="14" spans="2:16" ht="15.75" thickBot="1" x14ac:dyDescent="0.25">
      <c r="B14" s="428"/>
      <c r="C14" s="429"/>
      <c r="D14" s="430"/>
      <c r="E14" s="430"/>
      <c r="F14" s="204"/>
      <c r="G14" s="204" t="s">
        <v>383</v>
      </c>
      <c r="I14" s="76" t="s">
        <v>24</v>
      </c>
      <c r="J14" s="76">
        <v>1620</v>
      </c>
      <c r="K14" s="76">
        <v>1545</v>
      </c>
      <c r="L14" s="76">
        <v>3165</v>
      </c>
      <c r="M14"/>
      <c r="N14"/>
      <c r="O14"/>
      <c r="P14" s="200"/>
    </row>
    <row r="15" spans="2:16" ht="15.75" thickBot="1" x14ac:dyDescent="0.25">
      <c r="B15" s="428"/>
      <c r="C15" s="429"/>
      <c r="D15" s="430"/>
      <c r="E15" s="430"/>
      <c r="F15" s="204"/>
      <c r="G15" s="204" t="s">
        <v>383</v>
      </c>
      <c r="I15"/>
      <c r="J15"/>
      <c r="K15"/>
      <c r="L15"/>
      <c r="M15"/>
      <c r="N15"/>
      <c r="O15"/>
      <c r="P15" s="200"/>
    </row>
    <row r="16" spans="2:16" x14ac:dyDescent="0.2">
      <c r="B16" s="205"/>
      <c r="C16" s="207"/>
      <c r="D16" s="204"/>
      <c r="E16" s="401"/>
      <c r="F16" s="204"/>
      <c r="G16" s="204"/>
      <c r="H16" t="s">
        <v>613</v>
      </c>
      <c r="I16"/>
      <c r="J16"/>
      <c r="K16"/>
      <c r="L16"/>
      <c r="M16"/>
      <c r="N16"/>
      <c r="O16"/>
      <c r="P16" s="200"/>
    </row>
    <row r="17" spans="2:15" x14ac:dyDescent="0.2">
      <c r="B17" s="205"/>
      <c r="C17" s="207"/>
      <c r="D17" s="204"/>
      <c r="E17" s="401"/>
      <c r="F17" s="204"/>
      <c r="G17" s="204"/>
      <c r="I17"/>
      <c r="J17"/>
      <c r="K17"/>
      <c r="L17"/>
      <c r="M17"/>
      <c r="N17"/>
      <c r="O17"/>
    </row>
    <row r="18" spans="2:15" x14ac:dyDescent="0.2">
      <c r="B18" s="205"/>
      <c r="C18" s="207"/>
      <c r="D18" s="204"/>
      <c r="E18" s="401"/>
      <c r="F18" s="204"/>
      <c r="G18" s="204"/>
      <c r="I18"/>
      <c r="J18"/>
      <c r="K18"/>
      <c r="L18"/>
      <c r="M18"/>
      <c r="N18"/>
      <c r="O18"/>
    </row>
    <row r="19" spans="2:15" x14ac:dyDescent="0.2">
      <c r="B19" s="205"/>
      <c r="C19" s="207"/>
      <c r="D19" s="204"/>
      <c r="E19" s="401"/>
      <c r="F19" s="204"/>
      <c r="G19" s="204"/>
      <c r="I19"/>
      <c r="J19"/>
      <c r="K19"/>
      <c r="L19"/>
      <c r="M19"/>
      <c r="N19"/>
      <c r="O19"/>
    </row>
    <row r="20" spans="2:15" x14ac:dyDescent="0.2">
      <c r="B20" s="205"/>
      <c r="C20" s="207"/>
      <c r="D20" s="204"/>
      <c r="E20" s="401"/>
      <c r="F20" s="204"/>
      <c r="G20" s="204"/>
      <c r="I20"/>
      <c r="J20"/>
      <c r="K20"/>
      <c r="L20"/>
      <c r="M20"/>
      <c r="N20"/>
      <c r="O20"/>
    </row>
    <row r="21" spans="2:15" x14ac:dyDescent="0.2">
      <c r="B21" s="205"/>
      <c r="C21" s="207"/>
      <c r="D21" s="204"/>
      <c r="E21" s="401"/>
      <c r="F21" s="204"/>
      <c r="G21" s="204"/>
      <c r="I21"/>
      <c r="J21"/>
      <c r="K21"/>
      <c r="L21"/>
      <c r="M21"/>
      <c r="N21"/>
      <c r="O21"/>
    </row>
    <row r="22" spans="2:15" x14ac:dyDescent="0.2">
      <c r="B22" s="205"/>
      <c r="C22" s="207"/>
      <c r="D22" s="204"/>
      <c r="E22" s="401"/>
      <c r="F22" s="204"/>
      <c r="G22" s="204"/>
      <c r="I22"/>
      <c r="J22"/>
      <c r="K22"/>
      <c r="L22"/>
      <c r="M22"/>
      <c r="N22"/>
      <c r="O22"/>
    </row>
    <row r="23" spans="2:15" x14ac:dyDescent="0.2">
      <c r="B23" s="205"/>
      <c r="C23" s="207"/>
      <c r="D23" s="204"/>
      <c r="E23" s="341"/>
      <c r="F23" s="204"/>
      <c r="G23" s="204"/>
      <c r="H23" s="58"/>
      <c r="I23"/>
      <c r="J23"/>
      <c r="K23"/>
      <c r="L23"/>
      <c r="M23"/>
      <c r="N23"/>
      <c r="O23"/>
    </row>
    <row r="24" spans="2:15" x14ac:dyDescent="0.2">
      <c r="B24" s="205"/>
      <c r="C24" s="207"/>
      <c r="D24" s="204"/>
      <c r="E24" s="341"/>
      <c r="F24" s="204"/>
      <c r="G24" s="204"/>
      <c r="H24" s="58"/>
      <c r="I24"/>
      <c r="J24"/>
      <c r="K24"/>
      <c r="L24"/>
      <c r="M24"/>
      <c r="N24"/>
      <c r="O24"/>
    </row>
    <row r="25" spans="2:15" x14ac:dyDescent="0.2">
      <c r="B25" s="205"/>
      <c r="C25" s="207"/>
      <c r="D25" s="204"/>
      <c r="E25" s="341"/>
      <c r="F25" s="204"/>
      <c r="G25" s="204"/>
      <c r="H25" s="58"/>
      <c r="I25"/>
      <c r="J25"/>
      <c r="K25"/>
      <c r="L25"/>
      <c r="M25"/>
      <c r="N25"/>
    </row>
    <row r="26" spans="2:15" x14ac:dyDescent="0.2">
      <c r="B26" s="205"/>
      <c r="C26" s="207"/>
      <c r="D26" s="204"/>
      <c r="E26" s="358"/>
      <c r="F26" s="204"/>
      <c r="G26" s="204"/>
      <c r="H26" s="58"/>
      <c r="I26"/>
      <c r="J26"/>
      <c r="K26"/>
      <c r="L26"/>
      <c r="M26"/>
    </row>
    <row r="27" spans="2:15" x14ac:dyDescent="0.2">
      <c r="B27" s="205"/>
      <c r="C27" s="207"/>
      <c r="D27" s="204"/>
      <c r="E27" s="401"/>
      <c r="F27" s="204"/>
      <c r="G27" s="204"/>
      <c r="H27" s="58"/>
      <c r="I27"/>
      <c r="J27"/>
      <c r="K27" s="404"/>
      <c r="L27" s="404"/>
    </row>
    <row r="28" spans="2:15" x14ac:dyDescent="0.2">
      <c r="B28" s="205"/>
      <c r="C28" s="207"/>
      <c r="D28" s="204"/>
      <c r="E28" s="401"/>
      <c r="F28" s="204"/>
      <c r="G28" s="204"/>
      <c r="H28" s="58"/>
      <c r="I28"/>
      <c r="J28"/>
    </row>
    <row r="29" spans="2:15" x14ac:dyDescent="0.2">
      <c r="B29" s="205"/>
      <c r="C29" s="207"/>
      <c r="D29" s="204"/>
      <c r="E29" s="401"/>
      <c r="F29" s="204"/>
      <c r="G29" s="204"/>
      <c r="H29" s="58"/>
      <c r="I29"/>
      <c r="J29"/>
    </row>
    <row r="30" spans="2:15" x14ac:dyDescent="0.2">
      <c r="B30" s="205"/>
      <c r="C30" s="207"/>
      <c r="D30" s="204"/>
      <c r="E30" s="401"/>
      <c r="F30" s="204"/>
      <c r="G30" s="204"/>
      <c r="H30" s="58"/>
      <c r="I30"/>
      <c r="J30"/>
    </row>
    <row r="31" spans="2:15" x14ac:dyDescent="0.2">
      <c r="B31" s="205"/>
      <c r="C31" s="207"/>
      <c r="D31" s="204"/>
      <c r="E31" s="401"/>
      <c r="F31" s="204"/>
      <c r="G31" s="204"/>
      <c r="H31" s="58"/>
      <c r="I31"/>
      <c r="J31"/>
      <c r="K31" s="348"/>
      <c r="L31" s="200"/>
      <c r="M31" s="200"/>
      <c r="N31" s="200"/>
    </row>
    <row r="32" spans="2:15" x14ac:dyDescent="0.2">
      <c r="B32" s="205"/>
      <c r="C32" s="207"/>
      <c r="D32" s="204"/>
      <c r="E32" s="401"/>
      <c r="F32" s="204"/>
      <c r="G32" s="204"/>
      <c r="H32" s="58"/>
      <c r="I32"/>
      <c r="J32"/>
    </row>
    <row r="33" spans="1:10" x14ac:dyDescent="0.2">
      <c r="B33" s="205"/>
      <c r="C33" s="207"/>
      <c r="D33" s="204"/>
      <c r="E33" s="401"/>
      <c r="F33" s="204"/>
      <c r="G33" s="204"/>
      <c r="H33" s="58"/>
      <c r="I33"/>
      <c r="J33"/>
    </row>
    <row r="34" spans="1:10" x14ac:dyDescent="0.2">
      <c r="B34" s="205"/>
      <c r="C34" s="207"/>
      <c r="D34" s="204"/>
      <c r="E34" s="401"/>
      <c r="F34" s="204"/>
      <c r="G34" s="204"/>
      <c r="H34" s="58"/>
      <c r="I34"/>
      <c r="J34"/>
    </row>
    <row r="35" spans="1:10" x14ac:dyDescent="0.2">
      <c r="B35" s="205"/>
      <c r="C35" s="207"/>
      <c r="D35" s="204"/>
      <c r="E35" s="401"/>
      <c r="F35" s="204"/>
      <c r="G35" s="204"/>
      <c r="H35" s="58"/>
      <c r="I35"/>
      <c r="J35"/>
    </row>
    <row r="36" spans="1:10" x14ac:dyDescent="0.2">
      <c r="B36" s="205"/>
      <c r="C36" s="207"/>
      <c r="D36" s="204"/>
      <c r="E36" s="401"/>
      <c r="F36" s="204"/>
      <c r="G36" s="204"/>
      <c r="H36" s="58"/>
      <c r="I36"/>
      <c r="J36"/>
    </row>
    <row r="37" spans="1:10" x14ac:dyDescent="0.2">
      <c r="B37" s="205"/>
      <c r="C37" s="207"/>
      <c r="D37" s="204"/>
      <c r="E37" s="401"/>
      <c r="F37" s="204"/>
      <c r="G37" s="204"/>
      <c r="H37" s="58"/>
      <c r="I37"/>
      <c r="J37"/>
    </row>
    <row r="38" spans="1:10" x14ac:dyDescent="0.2">
      <c r="B38" s="205"/>
      <c r="C38" s="207"/>
      <c r="D38" s="204"/>
      <c r="E38" s="401"/>
      <c r="F38" s="204"/>
      <c r="G38" s="204"/>
      <c r="H38" s="58"/>
      <c r="I38"/>
      <c r="J38"/>
    </row>
    <row r="39" spans="1:10" x14ac:dyDescent="0.2">
      <c r="B39" s="205"/>
      <c r="C39" s="207"/>
      <c r="D39" s="204"/>
      <c r="E39" s="401"/>
      <c r="F39" s="204"/>
      <c r="G39" s="204"/>
      <c r="H39" s="58"/>
      <c r="I39"/>
      <c r="J39"/>
    </row>
    <row r="40" spans="1:10" x14ac:dyDescent="0.2">
      <c r="B40" s="205"/>
      <c r="C40" s="207"/>
      <c r="D40" s="204"/>
      <c r="E40" s="401"/>
      <c r="F40" s="204"/>
      <c r="G40" s="204"/>
      <c r="H40" s="58"/>
      <c r="I40"/>
      <c r="J40"/>
    </row>
    <row r="41" spans="1:10" x14ac:dyDescent="0.2">
      <c r="B41" s="205"/>
      <c r="C41" s="207"/>
      <c r="D41" s="204"/>
      <c r="E41" s="401"/>
      <c r="F41" s="204"/>
      <c r="G41" s="204"/>
      <c r="H41" s="58"/>
      <c r="I41"/>
      <c r="J41"/>
    </row>
    <row r="42" spans="1:10" x14ac:dyDescent="0.2">
      <c r="B42" s="205"/>
      <c r="C42" s="207"/>
      <c r="D42" s="204"/>
      <c r="E42" s="401"/>
      <c r="F42" s="204"/>
      <c r="G42" s="204"/>
      <c r="H42" s="58"/>
      <c r="I42"/>
      <c r="J42"/>
    </row>
    <row r="43" spans="1:10" x14ac:dyDescent="0.2">
      <c r="B43" s="205"/>
      <c r="C43" s="207"/>
      <c r="D43" s="204"/>
      <c r="E43" s="401"/>
      <c r="F43" s="204"/>
      <c r="G43" s="204"/>
      <c r="H43" s="58"/>
      <c r="I43"/>
      <c r="J43"/>
    </row>
    <row r="44" spans="1:10" x14ac:dyDescent="0.2">
      <c r="B44" s="205"/>
      <c r="C44" s="207"/>
      <c r="D44" s="204"/>
      <c r="E44" s="401"/>
      <c r="F44" s="204"/>
      <c r="G44" s="204"/>
      <c r="H44" s="58"/>
      <c r="I44"/>
      <c r="J44"/>
    </row>
    <row r="45" spans="1:10" x14ac:dyDescent="0.2">
      <c r="C45" s="203"/>
      <c r="F45" s="200"/>
      <c r="H45" s="58"/>
      <c r="I45"/>
      <c r="J45"/>
    </row>
    <row r="46" spans="1:10" s="200" customFormat="1" x14ac:dyDescent="0.2">
      <c r="A46" s="199"/>
      <c r="C46" s="203"/>
      <c r="G46" s="199"/>
      <c r="I46"/>
      <c r="J46"/>
    </row>
    <row r="47" spans="1:10" s="200" customFormat="1" x14ac:dyDescent="0.2">
      <c r="A47" s="199"/>
      <c r="C47" s="203"/>
      <c r="G47" s="199"/>
      <c r="I47"/>
      <c r="J47"/>
    </row>
    <row r="48" spans="1:10" s="200" customFormat="1" x14ac:dyDescent="0.2">
      <c r="A48" s="199"/>
      <c r="B48" t="s">
        <v>33</v>
      </c>
      <c r="C48" s="200" t="s">
        <v>384</v>
      </c>
      <c r="G48" s="199"/>
      <c r="I48"/>
      <c r="J48"/>
    </row>
    <row r="49" spans="1:10" s="200" customFormat="1" x14ac:dyDescent="0.2">
      <c r="A49" s="199"/>
      <c r="B49" t="s">
        <v>32</v>
      </c>
      <c r="C49" s="200" t="s">
        <v>383</v>
      </c>
      <c r="F49" s="201"/>
      <c r="G49" s="199"/>
      <c r="I49"/>
      <c r="J49"/>
    </row>
    <row r="50" spans="1:10" s="200" customFormat="1" x14ac:dyDescent="0.2">
      <c r="A50" s="199"/>
      <c r="B50" t="s">
        <v>38</v>
      </c>
      <c r="C50" s="200" t="s">
        <v>527</v>
      </c>
      <c r="F50" s="201"/>
      <c r="G50" s="199"/>
      <c r="I50" s="199"/>
    </row>
    <row r="51" spans="1:10" s="200" customFormat="1" x14ac:dyDescent="0.2">
      <c r="A51" s="199"/>
      <c r="B51" t="s">
        <v>37</v>
      </c>
      <c r="F51" s="201"/>
      <c r="G51" s="199"/>
      <c r="I51" s="199"/>
    </row>
    <row r="52" spans="1:10" s="200" customFormat="1" x14ac:dyDescent="0.2">
      <c r="A52" s="199"/>
      <c r="B52" t="s">
        <v>39</v>
      </c>
      <c r="F52" s="201"/>
      <c r="G52" s="199"/>
      <c r="I52" s="199"/>
    </row>
    <row r="53" spans="1:10" s="200" customFormat="1" x14ac:dyDescent="0.2">
      <c r="A53" s="199"/>
      <c r="B53" t="s">
        <v>416</v>
      </c>
      <c r="F53" s="201"/>
      <c r="G53" s="199"/>
      <c r="I53" s="199"/>
    </row>
    <row r="54" spans="1:10" s="200" customFormat="1" x14ac:dyDescent="0.2">
      <c r="A54" s="199"/>
      <c r="B54" t="s">
        <v>40</v>
      </c>
      <c r="F54" s="201"/>
      <c r="G54" s="199"/>
      <c r="I54" s="199"/>
    </row>
    <row r="55" spans="1:10" s="200" customFormat="1" x14ac:dyDescent="0.2">
      <c r="A55" s="199"/>
      <c r="B55" t="s">
        <v>29</v>
      </c>
      <c r="F55" s="201"/>
      <c r="G55" s="199"/>
      <c r="I55" s="199"/>
    </row>
    <row r="56" spans="1:10" s="200" customFormat="1" x14ac:dyDescent="0.2">
      <c r="A56" s="199"/>
      <c r="B56" t="s">
        <v>42</v>
      </c>
      <c r="F56" s="201"/>
      <c r="G56" s="199"/>
      <c r="I56" s="199"/>
    </row>
    <row r="57" spans="1:10" s="200" customFormat="1" x14ac:dyDescent="0.2">
      <c r="A57" s="199"/>
      <c r="B57" t="s">
        <v>420</v>
      </c>
      <c r="F57" s="201"/>
      <c r="G57" s="199"/>
      <c r="I57" s="199"/>
    </row>
    <row r="58" spans="1:10" s="200" customFormat="1" x14ac:dyDescent="0.2">
      <c r="A58" s="199"/>
      <c r="B58" t="s">
        <v>31</v>
      </c>
      <c r="F58" s="201"/>
      <c r="G58" s="199"/>
      <c r="I58" s="199"/>
    </row>
    <row r="59" spans="1:10" s="200" customFormat="1" x14ac:dyDescent="0.2">
      <c r="A59" s="199"/>
      <c r="B59" t="s">
        <v>35</v>
      </c>
      <c r="F59" s="201"/>
      <c r="G59" s="199"/>
      <c r="I59" s="199"/>
    </row>
    <row r="60" spans="1:10" s="200" customFormat="1" x14ac:dyDescent="0.2">
      <c r="A60" s="199"/>
      <c r="B60" t="s">
        <v>34</v>
      </c>
      <c r="F60" s="201"/>
      <c r="G60" s="199"/>
      <c r="I60" s="199"/>
    </row>
    <row r="61" spans="1:10" s="200" customFormat="1" x14ac:dyDescent="0.2">
      <c r="A61" s="199"/>
      <c r="B61" t="s">
        <v>43</v>
      </c>
      <c r="F61" s="201"/>
      <c r="G61" s="199"/>
      <c r="I61" s="199"/>
    </row>
    <row r="62" spans="1:10" s="200" customFormat="1" x14ac:dyDescent="0.2">
      <c r="A62" s="199"/>
      <c r="B62" t="s">
        <v>30</v>
      </c>
      <c r="F62" s="201"/>
      <c r="G62" s="199"/>
      <c r="I62" s="199"/>
    </row>
    <row r="63" spans="1:10" s="200" customFormat="1" x14ac:dyDescent="0.2">
      <c r="A63" s="199"/>
      <c r="B63" t="s">
        <v>499</v>
      </c>
      <c r="F63" s="201"/>
      <c r="G63" s="199"/>
      <c r="I63" s="199"/>
    </row>
    <row r="64" spans="1:10" s="200" customFormat="1" x14ac:dyDescent="0.2">
      <c r="A64" s="199"/>
      <c r="B64" t="s">
        <v>424</v>
      </c>
      <c r="F64" s="201"/>
      <c r="G64" s="199"/>
      <c r="I64" s="199"/>
    </row>
    <row r="65" spans="1:9" s="200" customFormat="1" x14ac:dyDescent="0.2">
      <c r="A65" s="199"/>
      <c r="B65" t="s">
        <v>425</v>
      </c>
      <c r="F65" s="201"/>
      <c r="G65" s="199"/>
      <c r="I65" s="199"/>
    </row>
    <row r="66" spans="1:9" s="200" customFormat="1" x14ac:dyDescent="0.2">
      <c r="A66" s="199"/>
      <c r="B66" t="s">
        <v>426</v>
      </c>
      <c r="F66" s="201"/>
      <c r="G66" s="199"/>
      <c r="I66" s="199"/>
    </row>
    <row r="67" spans="1:9" s="200" customFormat="1" x14ac:dyDescent="0.2">
      <c r="A67" s="199"/>
      <c r="B67" t="s">
        <v>427</v>
      </c>
      <c r="F67" s="201"/>
      <c r="G67" s="199"/>
      <c r="I67" s="199"/>
    </row>
    <row r="68" spans="1:9" s="200" customFormat="1" x14ac:dyDescent="0.2">
      <c r="A68" s="199"/>
      <c r="B68" t="s">
        <v>500</v>
      </c>
      <c r="F68" s="201"/>
      <c r="G68" s="199"/>
      <c r="I68" s="199"/>
    </row>
    <row r="69" spans="1:9" s="200" customFormat="1" x14ac:dyDescent="0.2">
      <c r="A69" s="199"/>
      <c r="B69" t="s">
        <v>501</v>
      </c>
      <c r="F69" s="201"/>
      <c r="G69" s="199"/>
      <c r="I69" s="199"/>
    </row>
    <row r="70" spans="1:9" s="200" customFormat="1" x14ac:dyDescent="0.2">
      <c r="A70" s="199"/>
      <c r="B70" t="s">
        <v>430</v>
      </c>
      <c r="F70" s="201"/>
      <c r="G70" s="199"/>
      <c r="I70" s="199"/>
    </row>
    <row r="71" spans="1:9" s="200" customFormat="1" x14ac:dyDescent="0.2">
      <c r="A71" s="199"/>
      <c r="B71" t="s">
        <v>502</v>
      </c>
      <c r="F71" s="201"/>
      <c r="G71" s="199"/>
      <c r="I71" s="199"/>
    </row>
    <row r="72" spans="1:9" s="200" customFormat="1" x14ac:dyDescent="0.2">
      <c r="A72" s="199"/>
      <c r="B72" t="s">
        <v>503</v>
      </c>
      <c r="F72" s="201"/>
      <c r="G72" s="199"/>
      <c r="I72" s="199"/>
    </row>
    <row r="73" spans="1:9" s="200" customFormat="1" x14ac:dyDescent="0.2">
      <c r="A73" s="199"/>
      <c r="B73" t="s">
        <v>504</v>
      </c>
      <c r="F73" s="201"/>
      <c r="G73" s="199"/>
      <c r="I73" s="199"/>
    </row>
    <row r="74" spans="1:9" s="200" customFormat="1" x14ac:dyDescent="0.2">
      <c r="A74" s="199"/>
      <c r="B74" t="s">
        <v>434</v>
      </c>
      <c r="F74" s="201"/>
      <c r="G74" s="199"/>
      <c r="I74" s="199"/>
    </row>
    <row r="75" spans="1:9" s="200" customFormat="1" x14ac:dyDescent="0.2">
      <c r="A75" s="199"/>
      <c r="B75" t="s">
        <v>505</v>
      </c>
      <c r="F75" s="201"/>
      <c r="G75" s="199"/>
      <c r="I75" s="199"/>
    </row>
    <row r="76" spans="1:9" s="200" customFormat="1" x14ac:dyDescent="0.2">
      <c r="A76" s="199"/>
      <c r="B76" t="s">
        <v>506</v>
      </c>
      <c r="F76" s="201"/>
      <c r="G76" s="199"/>
      <c r="I76" s="199"/>
    </row>
    <row r="77" spans="1:9" s="200" customFormat="1" x14ac:dyDescent="0.2">
      <c r="A77" s="199"/>
      <c r="B77" t="s">
        <v>507</v>
      </c>
      <c r="F77" s="201"/>
      <c r="G77" s="199"/>
      <c r="I77" s="199"/>
    </row>
    <row r="78" spans="1:9" s="200" customFormat="1" x14ac:dyDescent="0.2">
      <c r="A78" s="199"/>
      <c r="B78" t="s">
        <v>508</v>
      </c>
      <c r="F78" s="201"/>
      <c r="G78" s="199"/>
      <c r="I78" s="199"/>
    </row>
    <row r="79" spans="1:9" s="200" customFormat="1" x14ac:dyDescent="0.2">
      <c r="A79" s="199"/>
      <c r="B79" t="s">
        <v>439</v>
      </c>
      <c r="F79" s="201"/>
      <c r="G79" s="199"/>
      <c r="I79" s="199"/>
    </row>
    <row r="80" spans="1:9" s="200" customFormat="1" x14ac:dyDescent="0.2">
      <c r="A80" s="199"/>
      <c r="B80" t="s">
        <v>246</v>
      </c>
      <c r="F80" s="201"/>
      <c r="G80" s="199"/>
      <c r="I80" s="199"/>
    </row>
    <row r="81" spans="1:9" s="200" customFormat="1" x14ac:dyDescent="0.2">
      <c r="A81" s="199"/>
      <c r="B81" t="s">
        <v>28</v>
      </c>
      <c r="F81" s="201"/>
      <c r="G81" s="199"/>
      <c r="I81" s="199"/>
    </row>
    <row r="82" spans="1:9" x14ac:dyDescent="0.2">
      <c r="B82" t="s">
        <v>71</v>
      </c>
    </row>
    <row r="83" spans="1:9" x14ac:dyDescent="0.2">
      <c r="B83" t="s">
        <v>509</v>
      </c>
    </row>
    <row r="84" spans="1:9" x14ac:dyDescent="0.2">
      <c r="B84" t="s">
        <v>210</v>
      </c>
    </row>
    <row r="85" spans="1:9" x14ac:dyDescent="0.2">
      <c r="B85" t="s">
        <v>510</v>
      </c>
    </row>
    <row r="86" spans="1:9" x14ac:dyDescent="0.2">
      <c r="B86" t="s">
        <v>511</v>
      </c>
    </row>
    <row r="87" spans="1:9" x14ac:dyDescent="0.2">
      <c r="B87" t="s">
        <v>382</v>
      </c>
    </row>
    <row r="88" spans="1:9" x14ac:dyDescent="0.2">
      <c r="B88" t="s">
        <v>448</v>
      </c>
    </row>
    <row r="89" spans="1:9" x14ac:dyDescent="0.2">
      <c r="B89" t="s">
        <v>449</v>
      </c>
    </row>
    <row r="90" spans="1:9" x14ac:dyDescent="0.2">
      <c r="B90" t="s">
        <v>149</v>
      </c>
    </row>
    <row r="91" spans="1:9" x14ac:dyDescent="0.2">
      <c r="B91" t="s">
        <v>214</v>
      </c>
    </row>
    <row r="92" spans="1:9" x14ac:dyDescent="0.2">
      <c r="B92" t="s">
        <v>166</v>
      </c>
    </row>
    <row r="93" spans="1:9" x14ac:dyDescent="0.2">
      <c r="B93" t="s">
        <v>483</v>
      </c>
    </row>
    <row r="94" spans="1:9" x14ac:dyDescent="0.2">
      <c r="B94" t="s">
        <v>451</v>
      </c>
    </row>
    <row r="95" spans="1:9" x14ac:dyDescent="0.2">
      <c r="B95" s="71" t="s">
        <v>484</v>
      </c>
    </row>
    <row r="96" spans="1:9" x14ac:dyDescent="0.2">
      <c r="B96" s="200" t="s">
        <v>389</v>
      </c>
    </row>
    <row r="97" spans="2:6" x14ac:dyDescent="0.2">
      <c r="B97" s="199" t="s">
        <v>631</v>
      </c>
    </row>
    <row r="98" spans="2:6" x14ac:dyDescent="0.2">
      <c r="B98" s="199" t="s">
        <v>626</v>
      </c>
    </row>
    <row r="99" spans="2:6" x14ac:dyDescent="0.2">
      <c r="B99" s="199" t="s">
        <v>625</v>
      </c>
    </row>
    <row r="104" spans="2:6" x14ac:dyDescent="0.2">
      <c r="F104" s="63"/>
    </row>
    <row r="105" spans="2:6" x14ac:dyDescent="0.2">
      <c r="F105" s="63"/>
    </row>
    <row r="106" spans="2:6" x14ac:dyDescent="0.2">
      <c r="F106" s="63"/>
    </row>
    <row r="107" spans="2:6" x14ac:dyDescent="0.2">
      <c r="E107" s="348"/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E113" s="348"/>
      <c r="F113" s="63"/>
    </row>
    <row r="114" spans="5:8" x14ac:dyDescent="0.2">
      <c r="F114" s="63"/>
      <c r="H114" s="353"/>
    </row>
    <row r="115" spans="5:8" x14ac:dyDescent="0.2">
      <c r="F115" s="63"/>
    </row>
    <row r="116" spans="5:8" x14ac:dyDescent="0.2">
      <c r="E116" s="348"/>
      <c r="F116" s="63"/>
    </row>
    <row r="117" spans="5:8" x14ac:dyDescent="0.2">
      <c r="F117" s="63"/>
      <c r="H117" s="353"/>
    </row>
    <row r="118" spans="5:8" x14ac:dyDescent="0.2">
      <c r="F118" s="63"/>
    </row>
    <row r="119" spans="5:8" x14ac:dyDescent="0.2">
      <c r="F119" s="63"/>
    </row>
  </sheetData>
  <autoFilter ref="A3:P16" xr:uid="{892D3F63-2D04-4E9F-A294-7ACEB2B207F6}"/>
  <dataValidations count="6">
    <dataValidation type="list" allowBlank="1" showInputMessage="1" showErrorMessage="1" sqref="D19" xr:uid="{082FBD4E-D969-4865-9477-0C8942895517}">
      <formula1>$B$48:$B$108</formula1>
    </dataValidation>
    <dataValidation type="list" allowBlank="1" showInputMessage="1" showErrorMessage="1" sqref="G34:G40 G4:G32" xr:uid="{5D14232D-A755-41E4-B7C1-9FF54D9F3016}">
      <formula1>$C$48:$C$50</formula1>
    </dataValidation>
    <dataValidation type="list" allowBlank="1" showInputMessage="1" showErrorMessage="1" sqref="D45:D48" xr:uid="{68CD61CF-5049-4ED2-9A6D-1656139F0479}">
      <formula1>$B$48:$B$75</formula1>
    </dataValidation>
    <dataValidation type="list" allowBlank="1" showInputMessage="1" showErrorMessage="1" sqref="D49" xr:uid="{3A97C09E-1972-4AC7-B8AC-91494A92DA64}">
      <formula1>$B$48:$B$68</formula1>
    </dataValidation>
    <dataValidation type="list" allowBlank="1" showInputMessage="1" showErrorMessage="1" sqref="G41:G44 G33" xr:uid="{0483A2B2-3098-4D88-8C12-268C7E4C94EF}">
      <formula1>$C$48:$C$51</formula1>
    </dataValidation>
    <dataValidation type="list" allowBlank="1" showInputMessage="1" showErrorMessage="1" sqref="D16:D18 D20:D30" xr:uid="{2ACC6501-8289-4E62-B270-A6F47B8F481B}">
      <formula1>$B$48:$B$96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249C6-9A6E-429D-981D-E139DB611AFF}">
  <sheetPr filterMode="1">
    <tabColor rgb="FFFFC000"/>
    <pageSetUpPr fitToPage="1"/>
  </sheetPr>
  <dimension ref="A1:Q154"/>
  <sheetViews>
    <sheetView showGridLines="0" topLeftCell="C1" zoomScale="85" zoomScaleNormal="85" workbookViewId="0">
      <selection activeCell="G68" sqref="G68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680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256">
        <f t="shared" ref="D8:D57" si="0">VLOOKUP(A8,$A$105:$B$156,2,FALSE)</f>
        <v>3.02</v>
      </c>
      <c r="E8" s="205">
        <f>IFERROR(VLOOKUP($A8,'Control-UTE Diciembre 2023'!$I$8:$M$37,3,FALSE),0)</f>
        <v>1555</v>
      </c>
      <c r="F8" s="205">
        <f>IFERROR(VLOOKUP($A8,'Control-UTE Diciembre 2023'!$I$8:$M$37,2,FALSE),0)</f>
        <v>900</v>
      </c>
      <c r="G8" s="205">
        <f>IFERROR(VLOOKUP($A8,'Control-UTE Diciembre 2023'!$I$8:$M$37,4,FALSE),0)</f>
        <v>0</v>
      </c>
      <c r="H8" s="205">
        <f>E8+F8+G8</f>
        <v>2455</v>
      </c>
      <c r="I8" s="205" t="s">
        <v>12</v>
      </c>
      <c r="J8" s="346">
        <f>ROUND(D8*H8,2)</f>
        <v>7414.1</v>
      </c>
      <c r="K8" s="346" t="e">
        <f t="shared" ref="K8:N8" si="1">ROUND(E8*I8,2)</f>
        <v>#VALUE!</v>
      </c>
      <c r="L8" s="346">
        <f t="shared" si="1"/>
        <v>6672690</v>
      </c>
      <c r="M8" s="346" t="e">
        <f t="shared" si="1"/>
        <v>#VALUE!</v>
      </c>
      <c r="N8" s="346">
        <f t="shared" si="1"/>
        <v>16381453950</v>
      </c>
      <c r="O8" s="71" t="s">
        <v>228</v>
      </c>
      <c r="P8" s="237">
        <f>H8</f>
        <v>2455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si="0"/>
        <v>4.04</v>
      </c>
      <c r="E9" s="205">
        <f>IFERROR(VLOOKUP($A9,'Control-UTE Diciembre 2023'!$I$8:$M$37,3,FALSE),0)</f>
        <v>1310</v>
      </c>
      <c r="F9" s="205">
        <f>IFERROR(VLOOKUP($A9,'Control-UTE Diciembre 2023'!$I$8:$M$37,2,FALSE),0)</f>
        <v>0</v>
      </c>
      <c r="G9" s="205">
        <f>IFERROR(VLOOKUP($A9,'Control-UTE Diciembre 2023'!$I$8:$M$37,4,FALSE),0)</f>
        <v>0</v>
      </c>
      <c r="H9" s="205">
        <f t="shared" ref="H9:H57" si="2">E9+F9+G9</f>
        <v>1310</v>
      </c>
      <c r="I9" s="205" t="s">
        <v>12</v>
      </c>
      <c r="J9" s="346">
        <f t="shared" ref="J9:J55" si="3">D9*H9</f>
        <v>5292.4</v>
      </c>
      <c r="K9" s="333"/>
      <c r="O9" s="71" t="s">
        <v>486</v>
      </c>
      <c r="P9" s="237">
        <f t="shared" ref="P9:P55" si="4">H9</f>
        <v>1310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0"/>
        <v>3.06</v>
      </c>
      <c r="E10" s="205">
        <f>IFERROR(VLOOKUP($A10,'Control-UTE Diciembre 2023'!$I$8:$M$37,3,FALSE),0)</f>
        <v>120</v>
      </c>
      <c r="F10" s="205">
        <f>IFERROR(VLOOKUP($A10,'Control-UTE Diciembre 2023'!$I$8:$M$37,2,FALSE),0)</f>
        <v>0</v>
      </c>
      <c r="G10" s="205">
        <f>IFERROR(VLOOKUP($A10,'Control-UTE Diciembre 2023'!$I$8:$M$37,4,FALSE),0)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>H10</f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256">
        <f t="shared" si="0"/>
        <v>2.73</v>
      </c>
      <c r="E11" s="205">
        <f>IFERROR(VLOOKUP($A11,'Control-UTE Diciembre 2023'!$I$8:$M$37,3,FALSE),0)</f>
        <v>700</v>
      </c>
      <c r="F11" s="205">
        <f>IFERROR(VLOOKUP($A11,'Control-UTE Diciembre 2023'!$I$8:$M$37,2,FALSE),0)</f>
        <v>1080</v>
      </c>
      <c r="G11" s="205">
        <f>IFERROR(VLOOKUP($A11,'Control-UTE Diciembre 2023'!$I$8:$M$37,4,FALSE),0)</f>
        <v>0</v>
      </c>
      <c r="H11" s="205">
        <f t="shared" si="2"/>
        <v>1780</v>
      </c>
      <c r="I11" s="205" t="s">
        <v>12</v>
      </c>
      <c r="J11" s="346">
        <f t="shared" si="3"/>
        <v>4859.3999999999996</v>
      </c>
      <c r="K11" s="377"/>
      <c r="N11" s="199"/>
      <c r="O11" s="71" t="s">
        <v>230</v>
      </c>
      <c r="P11" s="237">
        <f t="shared" si="4"/>
        <v>1780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256">
        <f t="shared" si="0"/>
        <v>3.59</v>
      </c>
      <c r="E12" s="205">
        <f>IFERROR(VLOOKUP($A12,'Control-UTE Diciembre 2023'!$I$8:$M$37,3,FALSE),0)</f>
        <v>260</v>
      </c>
      <c r="F12" s="205">
        <f>IFERROR(VLOOKUP($A12,'Control-UTE Diciembre 2023'!$I$8:$M$37,2,FALSE),0)</f>
        <v>0</v>
      </c>
      <c r="G12" s="205">
        <f>IFERROR(VLOOKUP($A12,'Control-UTE Diciembre 2023'!$I$8:$M$37,4,FALSE),0)</f>
        <v>0</v>
      </c>
      <c r="H12" s="205">
        <f t="shared" si="2"/>
        <v>260</v>
      </c>
      <c r="I12" s="205" t="s">
        <v>12</v>
      </c>
      <c r="J12" s="346">
        <f t="shared" si="3"/>
        <v>933.4</v>
      </c>
      <c r="K12" s="377"/>
      <c r="N12" s="199"/>
      <c r="O12" s="71" t="s">
        <v>487</v>
      </c>
      <c r="P12" s="237">
        <f t="shared" si="4"/>
        <v>260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0"/>
        <v>2.73</v>
      </c>
      <c r="E13" s="205">
        <f>IFERROR(VLOOKUP($A13,'Control-UTE Diciembre 2023'!$I$8:$M$37,3,FALSE),0)</f>
        <v>0</v>
      </c>
      <c r="F13" s="205">
        <f>IFERROR(VLOOKUP($A13,'Control-UTE Diciembre 2023'!$I$8:$M$37,2,FALSE),0)</f>
        <v>0</v>
      </c>
      <c r="G13" s="205">
        <f>IFERROR(VLOOKUP($A13,'Control-UTE Diciembre 2023'!$I$8:$M$37,4,FALSE),0)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si="4"/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0"/>
        <v>4.3899999999999997</v>
      </c>
      <c r="E14" s="205">
        <f>IFERROR(VLOOKUP($A14,'Control-UTE Diciembre 2023'!$I$8:$M$37,3,FALSE),0)</f>
        <v>0</v>
      </c>
      <c r="F14" s="205">
        <f>IFERROR(VLOOKUP($A14,'Control-UTE Diciembre 2023'!$I$8:$M$37,2,FALSE),0)</f>
        <v>0</v>
      </c>
      <c r="G14" s="205">
        <f>IFERROR(VLOOKUP($A14,'Control-UTE Diciembre 2023'!$I$8:$M$37,4,FALSE),0)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4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256">
        <f t="shared" si="0"/>
        <v>3.51</v>
      </c>
      <c r="E15" s="205">
        <f>IFERROR(VLOOKUP($A15,'Control-UTE Diciembre 2023'!$I$8:$M$37,3,FALSE),0)</f>
        <v>880</v>
      </c>
      <c r="F15" s="205">
        <f>IFERROR(VLOOKUP($A15,'Control-UTE Diciembre 2023'!$I$8:$M$37,2,FALSE),0)</f>
        <v>0</v>
      </c>
      <c r="G15" s="205">
        <f>IFERROR(VLOOKUP($A15,'Control-UTE Diciembre 2023'!$I$8:$M$37,4,FALSE),0)</f>
        <v>0</v>
      </c>
      <c r="H15" s="205">
        <f t="shared" si="2"/>
        <v>880</v>
      </c>
      <c r="I15" s="347" t="s">
        <v>12</v>
      </c>
      <c r="J15" s="346">
        <f t="shared" si="3"/>
        <v>3088.7999999999997</v>
      </c>
      <c r="K15" s="377"/>
      <c r="N15" s="199"/>
      <c r="O15" s="71" t="s">
        <v>224</v>
      </c>
      <c r="P15" s="237">
        <f t="shared" si="4"/>
        <v>880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256">
        <f t="shared" si="0"/>
        <v>5.58</v>
      </c>
      <c r="E16" s="205">
        <f>IFERROR(VLOOKUP($A16,'Control-UTE Diciembre 2023'!$I$8:$M$37,3,FALSE),0)</f>
        <v>770</v>
      </c>
      <c r="F16" s="205">
        <f>IFERROR(VLOOKUP($A16,'Control-UTE Diciembre 2023'!$I$8:$M$37,2,FALSE),0)</f>
        <v>480</v>
      </c>
      <c r="G16" s="205">
        <f>IFERROR(VLOOKUP($A16,'Control-UTE Diciembre 2023'!$I$8:$M$37,4,FALSE),0)</f>
        <v>0</v>
      </c>
      <c r="H16" s="205">
        <f t="shared" si="2"/>
        <v>1250</v>
      </c>
      <c r="I16" s="347" t="s">
        <v>12</v>
      </c>
      <c r="J16" s="346">
        <f t="shared" si="3"/>
        <v>6975</v>
      </c>
      <c r="K16" s="377"/>
      <c r="O16" s="71" t="s">
        <v>488</v>
      </c>
      <c r="P16" s="237">
        <f t="shared" si="4"/>
        <v>1250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0"/>
        <v>1.5</v>
      </c>
      <c r="E17" s="205">
        <f>IFERROR(VLOOKUP($A17,'Control-UTE Diciembre 2023'!$I$8:$M$37,3,FALSE),0)</f>
        <v>0</v>
      </c>
      <c r="F17" s="205">
        <f>IFERROR(VLOOKUP($A17,'Control-UTE Diciembre 2023'!$I$8:$M$37,2,FALSE),0)</f>
        <v>0</v>
      </c>
      <c r="G17" s="205">
        <f>IFERROR(VLOOKUP($A17,'Control-UTE Diciembre 2023'!$I$8:$M$37,4,FALSE),0)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4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256">
        <f t="shared" si="0"/>
        <v>2.34</v>
      </c>
      <c r="E18" s="205">
        <f>IFERROR(VLOOKUP($A18,'Control-UTE Diciembre 2023'!$I$8:$M$37,3,FALSE),0)</f>
        <v>520</v>
      </c>
      <c r="F18" s="205">
        <f>IFERROR(VLOOKUP($A18,'Control-UTE Diciembre 2023'!$I$8:$M$37,2,FALSE),0)</f>
        <v>0</v>
      </c>
      <c r="G18" s="205">
        <f>IFERROR(VLOOKUP($A18,'Control-UTE Diciembre 2023'!$I$8:$M$37,4,FALSE),0)</f>
        <v>0</v>
      </c>
      <c r="H18" s="205">
        <f t="shared" si="2"/>
        <v>520</v>
      </c>
      <c r="I18" s="347" t="s">
        <v>12</v>
      </c>
      <c r="J18" s="346">
        <f t="shared" si="3"/>
        <v>1216.8</v>
      </c>
      <c r="K18" s="333"/>
      <c r="N18" s="199"/>
      <c r="O18" s="71" t="s">
        <v>226</v>
      </c>
      <c r="P18" s="237">
        <f>H18</f>
        <v>520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256">
        <f t="shared" si="0"/>
        <v>7.59</v>
      </c>
      <c r="E19" s="205">
        <f>IFERROR(VLOOKUP($A19,'Control-UTE Diciembre 2023'!$I$8:$M$37,3,FALSE),0)</f>
        <v>0</v>
      </c>
      <c r="F19" s="205">
        <f>IFERROR(VLOOKUP($A19,'Control-UTE Diciembre 2023'!$I$8:$M$37,2,FALSE),0)</f>
        <v>2340</v>
      </c>
      <c r="G19" s="205">
        <f>IFERROR(VLOOKUP($A19,'Control-UTE Diciembre 2023'!$I$8:$M$37,4,FALSE),0)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4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0"/>
        <v>6.92</v>
      </c>
      <c r="E20" s="205">
        <f>IFERROR(VLOOKUP($A20,'Control-UTE Diciembre 2023'!$I$8:$M$37,3,FALSE),0)</f>
        <v>0</v>
      </c>
      <c r="F20" s="205">
        <f>IFERROR(VLOOKUP($A20,'Control-UTE Diciembre 2023'!$I$8:$M$37,2,FALSE),0)</f>
        <v>0</v>
      </c>
      <c r="G20" s="205">
        <f>IFERROR(VLOOKUP($A20,'Control-UTE Diciembre 2023'!$I$8:$M$37,4,FALSE),0)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4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0"/>
        <v>4.95</v>
      </c>
      <c r="E21" s="205">
        <f>IFERROR(VLOOKUP($A21,'Control-UTE Diciembre 2023'!$I$8:$M$37,3,FALSE),0)</f>
        <v>0</v>
      </c>
      <c r="F21" s="205">
        <f>IFERROR(VLOOKUP($A21,'Control-UTE Diciembre 2023'!$I$8:$M$37,2,FALSE),0)</f>
        <v>0</v>
      </c>
      <c r="G21" s="205">
        <f>IFERROR(VLOOKUP($A21,'Control-UTE Diciembre 2023'!$I$8:$M$37,4,FALSE),0)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4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0"/>
        <v>2.54</v>
      </c>
      <c r="E22" s="205">
        <f>IFERROR(VLOOKUP($A22,'Control-UTE Diciembre 2023'!$I$8:$M$37,3,FALSE),0)</f>
        <v>0</v>
      </c>
      <c r="F22" s="205">
        <f>IFERROR(VLOOKUP($A22,'Control-UTE Diciembre 2023'!$I$8:$M$37,2,FALSE),0)</f>
        <v>0</v>
      </c>
      <c r="G22" s="205">
        <f>IFERROR(VLOOKUP($A22,'Control-UTE Diciembre 2023'!$I$8:$M$37,4,FALSE),0)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4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0"/>
        <v>2.41</v>
      </c>
      <c r="E23" s="205">
        <f>IFERROR(VLOOKUP($A23,'Control-UTE Diciembre 2023'!$I$8:$M$37,3,FALSE),0)</f>
        <v>0</v>
      </c>
      <c r="F23" s="205">
        <f>IFERROR(VLOOKUP($A23,'Control-UTE Diciembre 2023'!$I$8:$M$37,2,FALSE),0)</f>
        <v>0</v>
      </c>
      <c r="G23" s="205">
        <f>IFERROR(VLOOKUP($A23,'Control-UTE Diciembre 2023'!$I$8:$M$37,4,FALSE),0)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4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0"/>
        <v>4.32</v>
      </c>
      <c r="E24" s="205">
        <f>IFERROR(VLOOKUP($A24,'Control-UTE Diciembre 2023'!$I$8:$M$37,3,FALSE),0)</f>
        <v>0</v>
      </c>
      <c r="F24" s="205">
        <f>IFERROR(VLOOKUP($A24,'Control-UTE Diciembre 2023'!$I$8:$M$37,2,FALSE),0)</f>
        <v>0</v>
      </c>
      <c r="G24" s="205">
        <f>IFERROR(VLOOKUP($A24,'Control-UTE Diciembre 2023'!$I$8:$M$37,4,FALSE),0)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4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0"/>
        <v>7.75</v>
      </c>
      <c r="E25" s="205">
        <f>IFERROR(VLOOKUP($A25,'Control-UTE Diciembre 2023'!$I$8:$M$37,3,FALSE),0)</f>
        <v>0</v>
      </c>
      <c r="F25" s="205">
        <f>IFERROR(VLOOKUP($A25,'Control-UTE Diciembre 2023'!$I$8:$M$37,2,FALSE),0)</f>
        <v>0</v>
      </c>
      <c r="G25" s="205">
        <f>IFERROR(VLOOKUP($A25,'Control-UTE Diciembre 2023'!$I$8:$M$37,4,FALSE),0)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4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0"/>
        <v>8.26</v>
      </c>
      <c r="E26" s="205">
        <f>IFERROR(VLOOKUP($A26,'Control-UTE Diciembre 2023'!$I$8:$M$37,3,FALSE),0)</f>
        <v>0</v>
      </c>
      <c r="F26" s="205">
        <f>IFERROR(VLOOKUP($A26,'Control-UTE Diciembre 2023'!$I$8:$M$37,2,FALSE),0)</f>
        <v>0</v>
      </c>
      <c r="G26" s="205">
        <f>IFERROR(VLOOKUP($A26,'Control-UTE Diciembre 2023'!$I$8:$M$37,4,FALSE),0)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4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0"/>
        <v>7.39</v>
      </c>
      <c r="E27" s="205">
        <f>IFERROR(VLOOKUP($A27,'Control-UTE Diciembre 2023'!$I$8:$M$37,3,FALSE),0)</f>
        <v>0</v>
      </c>
      <c r="F27" s="205">
        <f>IFERROR(VLOOKUP($A27,'Control-UTE Diciembre 2023'!$I$8:$M$37,2,FALSE),0)</f>
        <v>0</v>
      </c>
      <c r="G27" s="205">
        <f>IFERROR(VLOOKUP($A27,'Control-UTE Diciembre 2023'!$I$8:$M$37,4,FALSE),0)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4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0"/>
        <v>2850</v>
      </c>
      <c r="E28" s="205">
        <f>IFERROR(VLOOKUP($A28,'Control-UTE Diciembre 2023'!$I$8:$M$37,3,FALSE),0)</f>
        <v>0</v>
      </c>
      <c r="F28" s="205">
        <f>IFERROR(VLOOKUP($A28,'Control-UTE Diciembre 2023'!$I$8:$M$37,2,FALSE),0)</f>
        <v>0</v>
      </c>
      <c r="G28" s="205">
        <f>IFERROR(VLOOKUP($A28,'Control-UTE Diciembre 2023'!$I$8:$M$37,4,FALSE),0)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4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0"/>
        <v>5.84</v>
      </c>
      <c r="E29" s="205">
        <f>IFERROR(VLOOKUP($A29,'Control-UTE Diciembre 2023'!$I$8:$M$37,3,FALSE),0)</f>
        <v>0</v>
      </c>
      <c r="F29" s="205">
        <f>IFERROR(VLOOKUP($A29,'Control-UTE Diciembre 2023'!$I$8:$M$37,2,FALSE),0)</f>
        <v>0</v>
      </c>
      <c r="G29" s="205">
        <f>IFERROR(VLOOKUP($A29,'Control-UTE Diciembre 2023'!$I$8:$M$37,4,FALSE),0)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4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256">
        <f t="shared" si="0"/>
        <v>2.79</v>
      </c>
      <c r="E30" s="205">
        <f>IFERROR(VLOOKUP($A30,'Control-UTE Diciembre 2023'!$I$8:$M$37,3,FALSE),0)</f>
        <v>0</v>
      </c>
      <c r="F30" s="205">
        <f>IFERROR(VLOOKUP($A30,'Control-UTE Diciembre 2023'!$I$8:$M$37,2,FALSE),0)</f>
        <v>0</v>
      </c>
      <c r="G30" s="205">
        <f>IFERROR(VLOOKUP($A30,'Control-UTE Diciembre 2023'!$I$8:$M$37,4,FALSE),0)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4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0"/>
        <v>4.97</v>
      </c>
      <c r="E31" s="205">
        <f>IFERROR(VLOOKUP($A31,'Control-UTE Diciembre 2023'!$I$8:$M$37,3,FALSE),0)</f>
        <v>0</v>
      </c>
      <c r="F31" s="205">
        <f>IFERROR(VLOOKUP($A31,'Control-UTE Diciembre 2023'!$I$8:$M$37,2,FALSE),0)</f>
        <v>0</v>
      </c>
      <c r="G31" s="205">
        <f>IFERROR(VLOOKUP($A31,'Control-UTE Diciembre 2023'!$I$8:$M$37,4,FALSE),0)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4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0"/>
        <v>4.1900000000000004</v>
      </c>
      <c r="E32" s="205">
        <f>IFERROR(VLOOKUP($A32,'Control-UTE Diciembre 2023'!$I$8:$M$37,3,FALSE),0)</f>
        <v>0</v>
      </c>
      <c r="F32" s="205">
        <f>IFERROR(VLOOKUP($A32,'Control-UTE Diciembre 2023'!$I$8:$M$37,2,FALSE),0)</f>
        <v>0</v>
      </c>
      <c r="G32" s="205">
        <f>IFERROR(VLOOKUP($A32,'Control-UTE Diciembre 2023'!$I$8:$M$37,4,FALSE),0)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4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0"/>
        <v>5.27</v>
      </c>
      <c r="E33" s="205">
        <f>IFERROR(VLOOKUP($A33,'Control-UTE Diciembre 2023'!$I$8:$M$37,3,FALSE),0)</f>
        <v>0</v>
      </c>
      <c r="F33" s="205">
        <f>IFERROR(VLOOKUP($A33,'Control-UTE Diciembre 2023'!$I$8:$M$37,2,FALSE),0)</f>
        <v>0</v>
      </c>
      <c r="G33" s="205">
        <f>IFERROR(VLOOKUP($A33,'Control-UTE Diciembre 2023'!$I$8:$M$37,4,FALSE),0)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4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0"/>
        <v>5.54</v>
      </c>
      <c r="E34" s="205">
        <f>IFERROR(VLOOKUP($A34,'Control-UTE Diciembre 2023'!$I$8:$M$37,3,FALSE),0)</f>
        <v>0</v>
      </c>
      <c r="F34" s="205">
        <f>IFERROR(VLOOKUP($A34,'Control-UTE Diciembre 2023'!$I$8:$M$37,2,FALSE),0)</f>
        <v>0</v>
      </c>
      <c r="G34" s="205">
        <f>IFERROR(VLOOKUP($A34,'Control-UTE Diciembre 2023'!$I$8:$M$37,4,FALSE),0)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4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0"/>
        <v>6.73</v>
      </c>
      <c r="E35" s="205">
        <f>IFERROR(VLOOKUP($A35,'Control-UTE Diciembre 2023'!$I$8:$M$37,3,FALSE),0)</f>
        <v>0</v>
      </c>
      <c r="F35" s="205">
        <f>IFERROR(VLOOKUP($A35,'Control-UTE Diciembre 2023'!$I$8:$M$37,2,FALSE),0)</f>
        <v>0</v>
      </c>
      <c r="G35" s="205">
        <f>IFERROR(VLOOKUP($A35,'Control-UTE Diciembre 2023'!$I$8:$M$37,4,FALSE),0)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4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0"/>
        <v>4.32</v>
      </c>
      <c r="E36" s="205">
        <f>IFERROR(VLOOKUP($A36,'Control-UTE Diciembre 2023'!$I$8:$M$37,3,FALSE),0)</f>
        <v>0</v>
      </c>
      <c r="F36" s="205">
        <f>IFERROR(VLOOKUP($A36,'Control-UTE Diciembre 2023'!$I$8:$M$37,2,FALSE),0)</f>
        <v>0</v>
      </c>
      <c r="G36" s="205">
        <f>IFERROR(VLOOKUP($A36,'Control-UTE Diciembre 2023'!$I$8:$M$37,4,FALSE),0)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4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0"/>
        <v>3.28</v>
      </c>
      <c r="E37" s="205">
        <f>IFERROR(VLOOKUP($A37,'Control-UTE Diciembre 2023'!$I$8:$M$37,3,FALSE),0)</f>
        <v>0</v>
      </c>
      <c r="F37" s="205">
        <f>IFERROR(VLOOKUP($A37,'Control-UTE Diciembre 2023'!$I$8:$M$37,2,FALSE),0)</f>
        <v>0</v>
      </c>
      <c r="G37" s="205">
        <f>IFERROR(VLOOKUP($A37,'Control-UTE Diciembre 2023'!$I$8:$M$37,4,FALSE),0)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4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0"/>
        <v>5.59</v>
      </c>
      <c r="E38" s="205">
        <f>IFERROR(VLOOKUP($A38,'Control-UTE Diciembre 2023'!$I$8:$M$37,3,FALSE),0)</f>
        <v>0</v>
      </c>
      <c r="F38" s="205">
        <f>IFERROR(VLOOKUP($A38,'Control-UTE Diciembre 2023'!$I$8:$M$37,2,FALSE),0)</f>
        <v>0</v>
      </c>
      <c r="G38" s="205">
        <f>IFERROR(VLOOKUP($A38,'Control-UTE Diciembre 2023'!$I$8:$M$37,4,FALSE),0)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4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0"/>
        <v>5.46</v>
      </c>
      <c r="E39" s="205">
        <f>IFERROR(VLOOKUP($A39,'Control-UTE Diciembre 2023'!$I$8:$M$37,3,FALSE),0)</f>
        <v>0</v>
      </c>
      <c r="F39" s="205">
        <f>IFERROR(VLOOKUP($A39,'Control-UTE Diciembre 2023'!$I$8:$M$37,2,FALSE),0)</f>
        <v>0</v>
      </c>
      <c r="G39" s="205">
        <f>IFERROR(VLOOKUP($A39,'Control-UTE Diciembre 2023'!$I$8:$M$37,4,FALSE),0)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4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0"/>
        <v>5.46</v>
      </c>
      <c r="E40" s="205">
        <f>IFERROR(VLOOKUP($A40,'Control-UTE Diciembre 2023'!$I$8:$M$37,3,FALSE),0)</f>
        <v>0</v>
      </c>
      <c r="F40" s="205">
        <f>IFERROR(VLOOKUP($A40,'Control-UTE Diciembre 2023'!$I$8:$M$37,2,FALSE),0)</f>
        <v>0</v>
      </c>
      <c r="G40" s="205">
        <f>IFERROR(VLOOKUP($A40,'Control-UTE Diciembre 2023'!$I$8:$M$37,4,FALSE),0)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4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0"/>
        <v>4.0999999999999996</v>
      </c>
      <c r="E41" s="205">
        <f>IFERROR(VLOOKUP($A41,'Control-UTE Diciembre 2023'!$I$8:$M$37,3,FALSE),0)</f>
        <v>0</v>
      </c>
      <c r="F41" s="205">
        <f>IFERROR(VLOOKUP($A41,'Control-UTE Diciembre 2023'!$I$8:$M$37,2,FALSE),0)</f>
        <v>0</v>
      </c>
      <c r="G41" s="205">
        <f>IFERROR(VLOOKUP($A41,'Control-UTE Diciembre 2023'!$I$8:$M$37,4,FALSE),0)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4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0"/>
        <v>4.0999999999999996</v>
      </c>
      <c r="E42" s="205">
        <f>IFERROR(VLOOKUP($A42,'Control-UTE Diciembre 2023'!$I$8:$M$37,3,FALSE),0)</f>
        <v>0</v>
      </c>
      <c r="F42" s="205">
        <f>IFERROR(VLOOKUP($A42,'Control-UTE Diciembre 2023'!$I$8:$M$37,2,FALSE),0)</f>
        <v>0</v>
      </c>
      <c r="G42" s="205">
        <f>IFERROR(VLOOKUP($A42,'Control-UTE Diciembre 2023'!$I$8:$M$37,4,FALSE),0)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4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0"/>
        <v>6.05</v>
      </c>
      <c r="E43" s="205">
        <f>IFERROR(VLOOKUP($A43,'Control-UTE Diciembre 2023'!$I$8:$M$37,3,FALSE),0)</f>
        <v>0</v>
      </c>
      <c r="F43" s="205">
        <f>IFERROR(VLOOKUP($A43,'Control-UTE Diciembre 2023'!$I$8:$M$37,2,FALSE),0)</f>
        <v>0</v>
      </c>
      <c r="G43" s="205">
        <f>IFERROR(VLOOKUP($A43,'Control-UTE Diciembre 2023'!$I$8:$M$37,4,FALSE),0)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4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0"/>
        <v>5.65</v>
      </c>
      <c r="E44" s="205">
        <f>IFERROR(VLOOKUP($A44,'Control-UTE Diciembre 2023'!$I$8:$M$37,3,FALSE),0)</f>
        <v>0</v>
      </c>
      <c r="F44" s="205">
        <f>IFERROR(VLOOKUP($A44,'Control-UTE Diciembre 2023'!$I$8:$M$37,2,FALSE),0)</f>
        <v>0</v>
      </c>
      <c r="G44" s="205">
        <f>IFERROR(VLOOKUP($A44,'Control-UTE Diciembre 2023'!$I$8:$M$37,4,FALSE),0)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0"/>
        <v>6.59</v>
      </c>
      <c r="E45" s="205">
        <f>IFERROR(VLOOKUP($A45,'Control-UTE Diciembre 2023'!$I$8:$M$37,3,FALSE),0)</f>
        <v>0</v>
      </c>
      <c r="F45" s="205">
        <f>IFERROR(VLOOKUP($A45,'Control-UTE Diciembre 2023'!$I$8:$M$37,2,FALSE),0)</f>
        <v>0</v>
      </c>
      <c r="G45" s="205">
        <f>IFERROR(VLOOKUP($A45,'Control-UTE Diciembre 2023'!$I$8:$M$37,4,FALSE),0)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4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0"/>
        <v>6.65</v>
      </c>
      <c r="E46" s="205">
        <f>IFERROR(VLOOKUP($A46,'Control-UTE Diciembre 2023'!$I$8:$M$37,3,FALSE),0)</f>
        <v>0</v>
      </c>
      <c r="F46" s="205">
        <f>IFERROR(VLOOKUP($A46,'Control-UTE Diciembre 2023'!$I$8:$M$37,2,FALSE),0)</f>
        <v>0</v>
      </c>
      <c r="G46" s="205">
        <f>IFERROR(VLOOKUP($A46,'Control-UTE Diciembre 2023'!$I$8:$M$37,4,FALSE),0)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4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256">
        <f t="shared" si="0"/>
        <v>4.95</v>
      </c>
      <c r="E47" s="205">
        <f>IFERROR(VLOOKUP($A47,'Control-UTE Diciembre 2023'!$I$8:$M$37,3,FALSE),0)</f>
        <v>60</v>
      </c>
      <c r="F47" s="205">
        <f>IFERROR(VLOOKUP($A47,'Control-UTE Diciembre 2023'!$I$8:$M$37,2,FALSE),0)</f>
        <v>0</v>
      </c>
      <c r="G47" s="205">
        <f>IFERROR(VLOOKUP($A47,'Control-UTE Diciembre 2023'!$I$8:$M$37,4,FALSE),0)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 t="shared" si="4"/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0"/>
        <v>5.8</v>
      </c>
      <c r="E48" s="205">
        <f>IFERROR(VLOOKUP($A48,'Control-UTE Diciembre 2023'!$I$8:$M$37,3,FALSE),0)</f>
        <v>0</v>
      </c>
      <c r="F48" s="205">
        <f>IFERROR(VLOOKUP($A48,'Control-UTE Diciembre 2023'!$I$8:$M$37,2,FALSE),0)</f>
        <v>0</v>
      </c>
      <c r="G48" s="205">
        <f>IFERROR(VLOOKUP($A48,'Control-UTE Diciembre 2023'!$I$8:$M$37,4,FALSE),0)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4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0"/>
        <v>6.22</v>
      </c>
      <c r="E49" s="205">
        <f>IFERROR(VLOOKUP($A49,'Control-UTE Diciembre 2023'!$I$8:$M$37,3,FALSE),0)</f>
        <v>0</v>
      </c>
      <c r="F49" s="205">
        <f>IFERROR(VLOOKUP($A49,'Control-UTE Diciembre 2023'!$I$8:$M$37,2,FALSE),0)</f>
        <v>0</v>
      </c>
      <c r="G49" s="205">
        <f>IFERROR(VLOOKUP($A49,'Control-UTE Diciembre 2023'!$I$8:$M$37,4,FALSE),0)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27" t="s">
        <v>481</v>
      </c>
      <c r="D50" s="256">
        <f t="shared" si="0"/>
        <v>7.02</v>
      </c>
      <c r="E50" s="205">
        <f>IFERROR(VLOOKUP($A50,'Control-UTE Diciembre 2023'!$I$8:$M$37,3,FALSE),0)</f>
        <v>0</v>
      </c>
      <c r="F50" s="205">
        <f>IFERROR(VLOOKUP($A50,'Control-UTE Diciembre 2023'!$I$8:$M$37,2,FALSE),0)</f>
        <v>720</v>
      </c>
      <c r="G50" s="205">
        <f>IFERROR(VLOOKUP($A50,'Control-UTE Diciembre 2023'!$I$8:$M$37,4,FALSE),0)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si="4"/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27" t="s">
        <v>482</v>
      </c>
      <c r="D51" s="256">
        <f t="shared" si="0"/>
        <v>6.21</v>
      </c>
      <c r="E51" s="205">
        <f>IFERROR(VLOOKUP($A51,'Control-UTE Diciembre 2023'!$I$8:$M$37,3,FALSE),0)</f>
        <v>0</v>
      </c>
      <c r="F51" s="205">
        <f>IFERROR(VLOOKUP($A51,'Control-UTE Diciembre 2023'!$I$8:$M$37,2,FALSE),0)</f>
        <v>450</v>
      </c>
      <c r="G51" s="205">
        <f>IFERROR(VLOOKUP($A51,'Control-UTE Diciembre 2023'!$I$8:$M$37,4,FALSE),0)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>H51</f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27" t="s">
        <v>167</v>
      </c>
      <c r="D52" s="256">
        <f t="shared" si="0"/>
        <v>7.95</v>
      </c>
      <c r="E52" s="205">
        <f>IFERROR(VLOOKUP($A52,'Control-UTE Diciembre 2023'!$I$8:$M$37,3,FALSE),0)</f>
        <v>160</v>
      </c>
      <c r="F52" s="205">
        <f>IFERROR(VLOOKUP($A52,'Control-UTE Diciembre 2023'!$I$8:$M$37,2,FALSE),0)</f>
        <v>200</v>
      </c>
      <c r="G52" s="205">
        <f>IFERROR(VLOOKUP($A52,'Control-UTE Diciembre 2023'!$I$8:$M$37,4,FALSE),0)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4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0"/>
        <v>5.59</v>
      </c>
      <c r="E53" s="205">
        <f>IFERROR(VLOOKUP($A53,'Control-UTE Diciembre 2023'!$I$8:$M$37,3,FALSE),0)</f>
        <v>0</v>
      </c>
      <c r="F53" s="205">
        <f>IFERROR(VLOOKUP($A53,'Control-UTE Diciembre 2023'!$I$8:$M$37,2,FALSE),0)</f>
        <v>0</v>
      </c>
      <c r="G53" s="205">
        <f>IFERROR(VLOOKUP($A53,'Control-UTE Diciembre 2023'!$I$8:$M$37,4,FALSE),0)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4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0"/>
        <v>4.93</v>
      </c>
      <c r="E54" s="205">
        <f>IFERROR(VLOOKUP($A54,'Control-UTE Diciembre 2023'!$I$8:$M$37,3,FALSE),0)</f>
        <v>0</v>
      </c>
      <c r="F54" s="205">
        <f>IFERROR(VLOOKUP($A54,'Control-UTE Diciembre 2023'!$I$8:$M$37,2,FALSE),0)</f>
        <v>0</v>
      </c>
      <c r="G54" s="205">
        <f>IFERROR(VLOOKUP($A54,'Control-UTE Diciembre 2023'!$I$8:$M$37,4,FALSE),0)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4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7" t="s">
        <v>484</v>
      </c>
      <c r="D55" s="256">
        <f t="shared" si="0"/>
        <v>5.75</v>
      </c>
      <c r="E55" s="205">
        <f>IFERROR(VLOOKUP($A55,'Control-UTE Diciembre 2023'!$I$8:$M$37,3,FALSE),0)</f>
        <v>150</v>
      </c>
      <c r="F55" s="205">
        <f>IFERROR(VLOOKUP($A55,'Control-UTE Diciembre 2023'!$I$8:$M$37,2,FALSE),0)</f>
        <v>0</v>
      </c>
      <c r="G55" s="205">
        <f>IFERROR(VLOOKUP($A55,'Control-UTE Diciembre 2023'!$I$8:$M$37,4,FALSE),0)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35">
        <v>20002380</v>
      </c>
      <c r="P55" s="237">
        <f t="shared" si="4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Diciembre 2023'!$I$8:$M$37,3,FALSE),0)</f>
        <v>910</v>
      </c>
      <c r="F56" s="205">
        <f>IFERROR(VLOOKUP($A56,'Control-UTE Diciembre 2023'!$I$8:$M$37,2,FALSE),0)</f>
        <v>6375</v>
      </c>
      <c r="G56" s="205">
        <f>IFERROR(VLOOKUP($A56,'Control-UTE Diciembre 2023'!$I$8:$M$37,4,FALSE),0)</f>
        <v>540</v>
      </c>
      <c r="H56" s="205">
        <f t="shared" si="2"/>
        <v>7825</v>
      </c>
      <c r="I56" s="347" t="s">
        <v>12</v>
      </c>
      <c r="J56" s="346">
        <f>D56*H56</f>
        <v>23083.75</v>
      </c>
      <c r="K56" s="333"/>
      <c r="N56" s="199"/>
      <c r="O56" s="71" t="s">
        <v>399</v>
      </c>
      <c r="P56" s="237">
        <f>H56</f>
        <v>7825</v>
      </c>
    </row>
    <row r="57" spans="1:17" s="200" customFormat="1" ht="24.95" hidden="1" customHeight="1" x14ac:dyDescent="0.2">
      <c r="A57" s="261" t="s">
        <v>672</v>
      </c>
      <c r="B57" s="413">
        <v>50</v>
      </c>
      <c r="C57" s="421" t="s">
        <v>674</v>
      </c>
      <c r="D57" s="256">
        <f t="shared" si="0"/>
        <v>12.17</v>
      </c>
      <c r="E57" s="205">
        <f>IFERROR(VLOOKUP($A57,'Control-UTE Diciembre 2023'!$I$8:$M$37,3,FALSE),0)</f>
        <v>0</v>
      </c>
      <c r="F57" s="205">
        <f>IFERROR(VLOOKUP($A57,'Control-UTE Diciembre 2023'!$I$8:$M$37,2,FALSE),0)</f>
        <v>0</v>
      </c>
      <c r="G57" s="205">
        <f>IFERROR(VLOOKUP($A57,'Control-UTE Diciembre 2023'!$I$8:$M$37,4,FALSE),0)</f>
        <v>0</v>
      </c>
      <c r="H57" s="205">
        <f t="shared" si="2"/>
        <v>0</v>
      </c>
      <c r="I57" s="347" t="s">
        <v>678</v>
      </c>
      <c r="J57" s="346">
        <f>D57*H57</f>
        <v>0</v>
      </c>
      <c r="K57" s="333"/>
      <c r="N57" s="199"/>
      <c r="O57" s="71" t="s">
        <v>672</v>
      </c>
      <c r="P57" s="237">
        <f>H57</f>
        <v>0</v>
      </c>
    </row>
    <row r="58" spans="1:17" ht="30" customHeight="1" x14ac:dyDescent="0.2">
      <c r="B58" s="202"/>
      <c r="C58" s="539" t="s">
        <v>11</v>
      </c>
      <c r="D58" s="539"/>
      <c r="E58" s="381">
        <f>SUM(E8:E57)</f>
        <v>7395</v>
      </c>
      <c r="F58" s="381">
        <f>SUM(F8:F57)</f>
        <v>12545</v>
      </c>
      <c r="G58" s="381">
        <f t="shared" ref="G58" si="5">SUM(G8:G56)</f>
        <v>690</v>
      </c>
      <c r="H58" s="381">
        <f>SUM(H8:H57)</f>
        <v>20630</v>
      </c>
      <c r="I58" s="408" t="s">
        <v>12</v>
      </c>
      <c r="J58" s="81">
        <f>SUM(J8:J57)</f>
        <v>83793.350000000006</v>
      </c>
      <c r="K58" s="199"/>
      <c r="L58" s="248"/>
      <c r="M58" s="248"/>
      <c r="N58" s="321"/>
      <c r="O58" s="71"/>
      <c r="P58" s="237"/>
    </row>
    <row r="59" spans="1:17" ht="30" customHeight="1" x14ac:dyDescent="0.2">
      <c r="B59" s="202"/>
      <c r="C59" s="527"/>
      <c r="D59" s="527"/>
      <c r="E59" s="527"/>
      <c r="F59" s="527"/>
      <c r="H59" s="382"/>
      <c r="J59" s="81" t="s">
        <v>328</v>
      </c>
      <c r="K59" s="377"/>
      <c r="M59" s="321"/>
      <c r="O59" s="199" t="s">
        <v>649</v>
      </c>
    </row>
    <row r="60" spans="1:17" ht="30" customHeight="1" x14ac:dyDescent="0.2">
      <c r="B60" s="431" t="s">
        <v>643</v>
      </c>
      <c r="C60" s="540" t="s">
        <v>326</v>
      </c>
      <c r="D60" s="540"/>
      <c r="E60" s="540"/>
      <c r="F60" s="540"/>
      <c r="G60" s="540"/>
      <c r="H60" s="540"/>
      <c r="I60" s="409">
        <f>J60/$J$60</f>
        <v>1</v>
      </c>
      <c r="J60" s="385">
        <f>J58</f>
        <v>83793.350000000006</v>
      </c>
      <c r="K60" s="377"/>
      <c r="M60" s="321"/>
      <c r="O60">
        <v>800896072</v>
      </c>
    </row>
    <row r="61" spans="1:17" ht="30" customHeight="1" x14ac:dyDescent="0.2">
      <c r="B61" s="431">
        <v>200000000</v>
      </c>
      <c r="C61" s="547" t="s">
        <v>644</v>
      </c>
      <c r="D61" s="540"/>
      <c r="E61" s="540"/>
      <c r="F61" s="540"/>
      <c r="G61" s="540"/>
      <c r="H61" s="540"/>
      <c r="I61" s="392">
        <f>J61/$J$60</f>
        <v>0.32124625641533605</v>
      </c>
      <c r="J61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+D57*E57)</f>
        <v>26918.3</v>
      </c>
      <c r="K61" s="333"/>
      <c r="L61" s="333"/>
      <c r="M61" s="333"/>
    </row>
    <row r="62" spans="1:17" ht="30" customHeight="1" x14ac:dyDescent="0.2">
      <c r="B62" s="431">
        <v>200000000</v>
      </c>
      <c r="C62" s="547" t="s">
        <v>591</v>
      </c>
      <c r="D62" s="540"/>
      <c r="E62" s="540"/>
      <c r="F62" s="540" t="e">
        <f>G62/G59</f>
        <v>#DIV/0!</v>
      </c>
      <c r="G62" s="540"/>
      <c r="H62" s="540"/>
      <c r="I62" s="392">
        <f>J62/$J$60</f>
        <v>0.64862605445420185</v>
      </c>
      <c r="J62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+D57*F57)</f>
        <v>54350.55</v>
      </c>
      <c r="K62" s="377"/>
      <c r="L62" s="321"/>
      <c r="M62" s="321"/>
    </row>
    <row r="63" spans="1:17" ht="30" customHeight="1" x14ac:dyDescent="0.2">
      <c r="B63" s="431">
        <v>240000000</v>
      </c>
      <c r="C63" s="547" t="s">
        <v>592</v>
      </c>
      <c r="D63" s="540"/>
      <c r="E63" s="540"/>
      <c r="F63" s="540" t="e">
        <f>G63/G60</f>
        <v>#DIV/0!</v>
      </c>
      <c r="G63" s="540"/>
      <c r="H63" s="540"/>
      <c r="I63" s="392">
        <f>J63/$J$60</f>
        <v>3.0127689130462022E-2</v>
      </c>
      <c r="J63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+D57*G57)</f>
        <v>2524.5</v>
      </c>
      <c r="K63" s="377"/>
      <c r="L63" s="321"/>
      <c r="M63" s="321"/>
    </row>
    <row r="64" spans="1:17" ht="25.5" customHeight="1" x14ac:dyDescent="0.2">
      <c r="B64" s="202"/>
      <c r="C64" s="290"/>
      <c r="D64" s="201"/>
      <c r="E64" s="163"/>
      <c r="F64" s="372">
        <f>G61+G63</f>
        <v>0</v>
      </c>
      <c r="G64" s="201"/>
      <c r="H64" s="201"/>
      <c r="I64" s="201"/>
      <c r="J64" s="164"/>
      <c r="K64" s="377"/>
      <c r="M64" s="199" t="str">
        <f>B5</f>
        <v>Período Noviembre 2023</v>
      </c>
    </row>
    <row r="65" spans="1:17" ht="30" customHeight="1" x14ac:dyDescent="0.2">
      <c r="B65" s="431">
        <v>200000000</v>
      </c>
      <c r="C65" s="526" t="s">
        <v>321</v>
      </c>
      <c r="D65" s="526"/>
      <c r="E65" s="526"/>
      <c r="F65" s="526"/>
      <c r="G65" s="256">
        <v>1942</v>
      </c>
      <c r="H65" s="167">
        <f>1-H67</f>
        <v>0.99</v>
      </c>
      <c r="I65" s="205" t="s">
        <v>10</v>
      </c>
      <c r="J65" s="346">
        <f>(G65*H65)</f>
        <v>1922.58</v>
      </c>
      <c r="K65" s="377"/>
      <c r="L65" s="321"/>
      <c r="N65" s="199" t="s">
        <v>347</v>
      </c>
      <c r="O65">
        <v>800896073</v>
      </c>
      <c r="Q65" s="200">
        <v>20002585</v>
      </c>
    </row>
    <row r="66" spans="1:17" ht="35.25" customHeight="1" x14ac:dyDescent="0.2">
      <c r="B66" s="431">
        <v>200000000</v>
      </c>
      <c r="C66" s="541" t="s">
        <v>322</v>
      </c>
      <c r="D66" s="542"/>
      <c r="E66" s="542"/>
      <c r="F66" s="543"/>
      <c r="G66" s="340">
        <v>2648368.2179257865</v>
      </c>
      <c r="H66" s="167">
        <v>0.99</v>
      </c>
      <c r="I66" s="205" t="s">
        <v>10</v>
      </c>
      <c r="J66" s="340">
        <f>(G66*H66)</f>
        <v>2621884.5357465288</v>
      </c>
      <c r="K66" s="377"/>
      <c r="L66" s="321"/>
      <c r="N66" s="199" t="s">
        <v>346</v>
      </c>
      <c r="O66">
        <v>800896095</v>
      </c>
      <c r="Q66" s="201">
        <v>20002374</v>
      </c>
    </row>
    <row r="67" spans="1:17" ht="30" customHeight="1" x14ac:dyDescent="0.2">
      <c r="A67" s="261">
        <f>1/84</f>
        <v>1.1904761904761904E-2</v>
      </c>
      <c r="B67" s="431">
        <v>240000000</v>
      </c>
      <c r="C67" s="544" t="s">
        <v>344</v>
      </c>
      <c r="D67" s="545"/>
      <c r="E67" s="545"/>
      <c r="F67" s="546"/>
      <c r="G67" s="256">
        <v>1942</v>
      </c>
      <c r="H67" s="167">
        <v>0.01</v>
      </c>
      <c r="I67" s="205" t="s">
        <v>10</v>
      </c>
      <c r="J67" s="346">
        <f>(G67*H67)</f>
        <v>19.420000000000002</v>
      </c>
      <c r="K67" s="377"/>
      <c r="L67" s="321"/>
      <c r="O67">
        <f>O65</f>
        <v>800896073</v>
      </c>
      <c r="P67" s="200"/>
    </row>
    <row r="68" spans="1:17" ht="27" customHeight="1" x14ac:dyDescent="0.2">
      <c r="B68" s="431">
        <v>240000000</v>
      </c>
      <c r="C68" s="526" t="s">
        <v>345</v>
      </c>
      <c r="D68" s="526"/>
      <c r="E68" s="526"/>
      <c r="F68" s="526"/>
      <c r="G68" s="340">
        <f>G66</f>
        <v>2648368.2179257865</v>
      </c>
      <c r="H68" s="167">
        <v>0.01</v>
      </c>
      <c r="I68" s="205" t="s">
        <v>10</v>
      </c>
      <c r="J68" s="340">
        <f>(G68*H68)</f>
        <v>26483.682179257867</v>
      </c>
      <c r="K68" s="377"/>
      <c r="L68" s="321"/>
      <c r="O68">
        <f>O66</f>
        <v>800896095</v>
      </c>
      <c r="P68" s="200"/>
    </row>
    <row r="69" spans="1:17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234"/>
      <c r="P69" s="199"/>
    </row>
    <row r="70" spans="1:17" s="237" customFormat="1" ht="30" customHeight="1" x14ac:dyDescent="0.2">
      <c r="A70" s="199"/>
      <c r="B70" s="535" t="s">
        <v>325</v>
      </c>
      <c r="C70" s="535"/>
      <c r="D70" s="535"/>
      <c r="E70" s="535"/>
      <c r="F70" s="535"/>
      <c r="G70" s="205" t="s">
        <v>8</v>
      </c>
      <c r="H70" s="533">
        <f>J65+J60+J67</f>
        <v>85735.35</v>
      </c>
      <c r="I70" s="533"/>
      <c r="J70" s="533"/>
      <c r="K70" s="378"/>
      <c r="O70" s="199"/>
      <c r="P70" s="225"/>
    </row>
    <row r="71" spans="1:17" s="237" customFormat="1" ht="30" customHeight="1" x14ac:dyDescent="0.2">
      <c r="A71" s="199"/>
      <c r="B71" s="535" t="s">
        <v>15</v>
      </c>
      <c r="C71" s="535"/>
      <c r="D71" s="535"/>
      <c r="E71" s="535"/>
      <c r="F71" s="535"/>
      <c r="G71" s="205" t="s">
        <v>9</v>
      </c>
      <c r="H71" s="533">
        <f>J66+J68</f>
        <v>2648368.2179257865</v>
      </c>
      <c r="I71" s="533"/>
      <c r="J71" s="533"/>
      <c r="K71" s="378"/>
      <c r="O71" s="199"/>
      <c r="P71" s="199"/>
    </row>
    <row r="72" spans="1:17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P72" s="200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C76" s="237"/>
      <c r="D76" s="237"/>
      <c r="E76" s="237"/>
      <c r="J76" s="236"/>
    </row>
    <row r="77" spans="1:17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7" ht="24.95" customHeight="1" x14ac:dyDescent="0.2">
      <c r="B78" s="234"/>
      <c r="D78" s="225"/>
      <c r="F78" s="225"/>
      <c r="G78" s="225"/>
      <c r="H78" s="225"/>
      <c r="I78" s="225"/>
      <c r="J78" s="235"/>
    </row>
    <row r="79" spans="1:17" ht="15" customHeight="1" x14ac:dyDescent="0.2">
      <c r="B79" s="234"/>
      <c r="C79" s="233" t="s">
        <v>16</v>
      </c>
      <c r="D79" s="232"/>
      <c r="E79" s="509" t="s">
        <v>16</v>
      </c>
      <c r="F79" s="509"/>
      <c r="G79" s="509"/>
      <c r="H79" s="509"/>
      <c r="I79" s="509"/>
      <c r="J79" s="510"/>
      <c r="K79" s="379"/>
    </row>
    <row r="80" spans="1:17" ht="15.75" x14ac:dyDescent="0.25">
      <c r="B80" s="230"/>
      <c r="C80" s="229" t="s">
        <v>69</v>
      </c>
      <c r="D80" s="228"/>
      <c r="F80" s="537" t="s">
        <v>337</v>
      </c>
      <c r="G80" s="537"/>
      <c r="H80" s="537"/>
      <c r="I80" s="537"/>
      <c r="J80" s="538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t="s">
        <v>33</v>
      </c>
      <c r="B105" s="412">
        <v>3.02</v>
      </c>
      <c r="D105" s="412"/>
    </row>
    <row r="106" spans="1:4" x14ac:dyDescent="0.2">
      <c r="A106" s="71" t="s">
        <v>32</v>
      </c>
      <c r="B106" s="412">
        <v>4.04</v>
      </c>
      <c r="C106"/>
      <c r="D106" s="412"/>
    </row>
    <row r="107" spans="1:4" x14ac:dyDescent="0.2">
      <c r="A107" s="71" t="s">
        <v>38</v>
      </c>
      <c r="B107" s="412">
        <v>3.06</v>
      </c>
      <c r="C107"/>
      <c r="D107" s="412"/>
    </row>
    <row r="108" spans="1:4" x14ac:dyDescent="0.2">
      <c r="A108" s="71" t="s">
        <v>37</v>
      </c>
      <c r="B108" s="412">
        <v>2.73</v>
      </c>
      <c r="C108"/>
      <c r="D108" s="412"/>
    </row>
    <row r="109" spans="1:4" x14ac:dyDescent="0.2">
      <c r="A109" s="71" t="s">
        <v>39</v>
      </c>
      <c r="B109" s="412">
        <v>3.59</v>
      </c>
      <c r="C109"/>
      <c r="D109" s="412"/>
    </row>
    <row r="110" spans="1:4" x14ac:dyDescent="0.2">
      <c r="A110" s="71" t="s">
        <v>41</v>
      </c>
      <c r="B110" s="412">
        <v>2.73</v>
      </c>
      <c r="C110"/>
      <c r="D110" s="412"/>
    </row>
    <row r="111" spans="1:4" x14ac:dyDescent="0.2">
      <c r="A111" s="71" t="s">
        <v>40</v>
      </c>
      <c r="B111" s="412">
        <v>4.3899999999999997</v>
      </c>
      <c r="C111"/>
      <c r="D111" s="412"/>
    </row>
    <row r="112" spans="1:4" x14ac:dyDescent="0.2">
      <c r="A112" s="71" t="s">
        <v>29</v>
      </c>
      <c r="B112" s="412">
        <v>3.51</v>
      </c>
      <c r="C112"/>
      <c r="D112" s="412"/>
    </row>
    <row r="113" spans="1:4" x14ac:dyDescent="0.2">
      <c r="A113" s="71" t="s">
        <v>42</v>
      </c>
      <c r="B113" s="412">
        <v>5.58</v>
      </c>
      <c r="C113"/>
      <c r="D113" s="412"/>
    </row>
    <row r="114" spans="1:4" x14ac:dyDescent="0.2">
      <c r="A114" s="71" t="s">
        <v>44</v>
      </c>
      <c r="B114" s="412">
        <v>1.5</v>
      </c>
      <c r="C114"/>
      <c r="D114" s="412"/>
    </row>
    <row r="115" spans="1:4" x14ac:dyDescent="0.2">
      <c r="A115" s="71" t="s">
        <v>31</v>
      </c>
      <c r="B115" s="412">
        <v>2.34</v>
      </c>
      <c r="C115"/>
      <c r="D115" s="412"/>
    </row>
    <row r="116" spans="1:4" x14ac:dyDescent="0.2">
      <c r="A116" s="71" t="s">
        <v>35</v>
      </c>
      <c r="B116" s="412">
        <v>7.59</v>
      </c>
      <c r="C116"/>
      <c r="D116" s="412"/>
    </row>
    <row r="117" spans="1:4" x14ac:dyDescent="0.2">
      <c r="A117" s="71" t="s">
        <v>34</v>
      </c>
      <c r="B117" s="412">
        <v>6.92</v>
      </c>
      <c r="C117"/>
      <c r="D117" s="412"/>
    </row>
    <row r="118" spans="1:4" x14ac:dyDescent="0.2">
      <c r="A118" s="71" t="s">
        <v>43</v>
      </c>
      <c r="B118" s="412">
        <v>4.95</v>
      </c>
      <c r="C118"/>
      <c r="D118" s="412"/>
    </row>
    <row r="119" spans="1:4" x14ac:dyDescent="0.2">
      <c r="A119" s="71" t="s">
        <v>30</v>
      </c>
      <c r="B119" s="412">
        <v>2.54</v>
      </c>
      <c r="C119"/>
      <c r="D119" s="412"/>
    </row>
    <row r="120" spans="1:4" x14ac:dyDescent="0.2">
      <c r="A120" s="71" t="s">
        <v>499</v>
      </c>
      <c r="B120" s="412">
        <v>2.41</v>
      </c>
      <c r="C120"/>
      <c r="D120" s="412"/>
    </row>
    <row r="121" spans="1:4" x14ac:dyDescent="0.2">
      <c r="A121" s="71" t="s">
        <v>424</v>
      </c>
      <c r="B121" s="412">
        <v>4.32</v>
      </c>
      <c r="C121"/>
      <c r="D121" s="412"/>
    </row>
    <row r="122" spans="1:4" x14ac:dyDescent="0.2">
      <c r="A122" s="71" t="s">
        <v>425</v>
      </c>
      <c r="B122" s="412">
        <v>7.75</v>
      </c>
      <c r="C122"/>
      <c r="D122" s="412"/>
    </row>
    <row r="123" spans="1:4" x14ac:dyDescent="0.2">
      <c r="A123" s="71" t="s">
        <v>426</v>
      </c>
      <c r="B123" s="412">
        <v>8.26</v>
      </c>
      <c r="C123"/>
      <c r="D123" s="412"/>
    </row>
    <row r="124" spans="1:4" x14ac:dyDescent="0.2">
      <c r="A124" s="71" t="s">
        <v>427</v>
      </c>
      <c r="B124" s="412">
        <v>7.39</v>
      </c>
      <c r="C124"/>
      <c r="D124" s="412"/>
    </row>
    <row r="125" spans="1:4" x14ac:dyDescent="0.2">
      <c r="A125" s="71" t="s">
        <v>500</v>
      </c>
      <c r="B125" s="412">
        <v>2850</v>
      </c>
      <c r="C125"/>
      <c r="D125" s="412"/>
    </row>
    <row r="126" spans="1:4" x14ac:dyDescent="0.2">
      <c r="A126" s="71" t="s">
        <v>501</v>
      </c>
      <c r="B126" s="412">
        <v>5.84</v>
      </c>
      <c r="C126"/>
      <c r="D126" s="412"/>
    </row>
    <row r="127" spans="1:4" x14ac:dyDescent="0.2">
      <c r="A127" s="71" t="s">
        <v>430</v>
      </c>
      <c r="B127" s="412">
        <v>2.79</v>
      </c>
      <c r="C127"/>
      <c r="D127" s="412"/>
    </row>
    <row r="128" spans="1:4" x14ac:dyDescent="0.2">
      <c r="A128" s="71" t="s">
        <v>502</v>
      </c>
      <c r="B128" s="412">
        <v>4.97</v>
      </c>
      <c r="C128"/>
      <c r="D128" s="412"/>
    </row>
    <row r="129" spans="1:4" x14ac:dyDescent="0.2">
      <c r="A129" s="71" t="s">
        <v>503</v>
      </c>
      <c r="B129" s="412">
        <v>4.1900000000000004</v>
      </c>
      <c r="C129"/>
      <c r="D129" s="412"/>
    </row>
    <row r="130" spans="1:4" x14ac:dyDescent="0.2">
      <c r="A130" s="71" t="s">
        <v>504</v>
      </c>
      <c r="B130" s="412">
        <v>5.27</v>
      </c>
      <c r="C130"/>
      <c r="D130" s="412"/>
    </row>
    <row r="131" spans="1:4" x14ac:dyDescent="0.2">
      <c r="A131" s="71" t="s">
        <v>434</v>
      </c>
      <c r="B131" s="412">
        <v>5.54</v>
      </c>
      <c r="C131"/>
      <c r="D131" s="412"/>
    </row>
    <row r="132" spans="1:4" x14ac:dyDescent="0.2">
      <c r="A132" s="71" t="s">
        <v>505</v>
      </c>
      <c r="B132" s="412">
        <v>6.73</v>
      </c>
      <c r="C132"/>
      <c r="D132" s="412"/>
    </row>
    <row r="133" spans="1:4" x14ac:dyDescent="0.2">
      <c r="A133" s="71" t="s">
        <v>506</v>
      </c>
      <c r="B133" s="412">
        <v>4.32</v>
      </c>
      <c r="C133"/>
      <c r="D133" s="412"/>
    </row>
    <row r="134" spans="1:4" x14ac:dyDescent="0.2">
      <c r="A134" s="71" t="s">
        <v>507</v>
      </c>
      <c r="B134" s="412">
        <v>3.28</v>
      </c>
      <c r="C134"/>
      <c r="D134" s="412"/>
    </row>
    <row r="135" spans="1:4" x14ac:dyDescent="0.2">
      <c r="A135" s="71" t="s">
        <v>508</v>
      </c>
      <c r="B135" s="412">
        <v>5.59</v>
      </c>
      <c r="C135"/>
      <c r="D135" s="412"/>
    </row>
    <row r="136" spans="1:4" x14ac:dyDescent="0.2">
      <c r="A136" s="71" t="s">
        <v>439</v>
      </c>
      <c r="B136" s="412">
        <v>5.46</v>
      </c>
      <c r="C136"/>
      <c r="D136" s="412"/>
    </row>
    <row r="137" spans="1:4" x14ac:dyDescent="0.2">
      <c r="A137" s="71" t="s">
        <v>246</v>
      </c>
      <c r="B137" s="412">
        <v>5.46</v>
      </c>
      <c r="C137"/>
      <c r="D137" s="412"/>
    </row>
    <row r="138" spans="1:4" x14ac:dyDescent="0.2">
      <c r="A138" s="71" t="s">
        <v>28</v>
      </c>
      <c r="B138" s="412">
        <v>4.0999999999999996</v>
      </c>
      <c r="C138"/>
      <c r="D138" s="412"/>
    </row>
    <row r="139" spans="1:4" x14ac:dyDescent="0.2">
      <c r="A139" s="71" t="s">
        <v>71</v>
      </c>
      <c r="B139" s="412">
        <v>4.0999999999999996</v>
      </c>
      <c r="C139"/>
      <c r="D139" s="412"/>
    </row>
    <row r="140" spans="1:4" x14ac:dyDescent="0.2">
      <c r="A140" s="71" t="s">
        <v>509</v>
      </c>
      <c r="B140" s="412">
        <v>6.05</v>
      </c>
      <c r="C140"/>
      <c r="D140" s="412"/>
    </row>
    <row r="141" spans="1:4" x14ac:dyDescent="0.2">
      <c r="A141" s="71" t="s">
        <v>210</v>
      </c>
      <c r="B141" s="412">
        <v>5.65</v>
      </c>
      <c r="C141"/>
      <c r="D141" s="412"/>
    </row>
    <row r="142" spans="1:4" x14ac:dyDescent="0.2">
      <c r="A142" s="71" t="s">
        <v>510</v>
      </c>
      <c r="B142" s="412">
        <v>6.59</v>
      </c>
      <c r="C142"/>
      <c r="D142" s="412"/>
    </row>
    <row r="143" spans="1:4" x14ac:dyDescent="0.2">
      <c r="A143" s="71" t="s">
        <v>511</v>
      </c>
      <c r="B143" s="412">
        <v>6.65</v>
      </c>
      <c r="C143"/>
      <c r="D143" s="412"/>
    </row>
    <row r="144" spans="1:4" x14ac:dyDescent="0.2">
      <c r="A144" s="71" t="s">
        <v>382</v>
      </c>
      <c r="B144" s="412">
        <v>4.95</v>
      </c>
      <c r="C144"/>
      <c r="D144" s="412"/>
    </row>
    <row r="145" spans="1:4" x14ac:dyDescent="0.2">
      <c r="A145" s="71" t="s">
        <v>448</v>
      </c>
      <c r="B145" s="412">
        <v>5.8</v>
      </c>
      <c r="C145"/>
      <c r="D145" s="412"/>
    </row>
    <row r="146" spans="1:4" x14ac:dyDescent="0.2">
      <c r="A146" s="71" t="s">
        <v>449</v>
      </c>
      <c r="B146" s="412">
        <v>6.22</v>
      </c>
      <c r="C146"/>
      <c r="D146" s="412"/>
    </row>
    <row r="147" spans="1:4" x14ac:dyDescent="0.2">
      <c r="A147" s="71" t="s">
        <v>149</v>
      </c>
      <c r="B147" s="412">
        <v>7.02</v>
      </c>
      <c r="C147"/>
      <c r="D147" s="412"/>
    </row>
    <row r="148" spans="1:4" x14ac:dyDescent="0.2">
      <c r="A148" s="71" t="s">
        <v>214</v>
      </c>
      <c r="B148" s="412">
        <v>6.21</v>
      </c>
      <c r="C148"/>
      <c r="D148" s="412"/>
    </row>
    <row r="149" spans="1:4" x14ac:dyDescent="0.2">
      <c r="A149" s="71" t="s">
        <v>166</v>
      </c>
      <c r="B149" s="412">
        <v>7.95</v>
      </c>
      <c r="C149"/>
      <c r="D149" s="412"/>
    </row>
    <row r="150" spans="1:4" x14ac:dyDescent="0.2">
      <c r="A150" s="71" t="s">
        <v>483</v>
      </c>
      <c r="B150" s="412">
        <v>5.59</v>
      </c>
      <c r="C150"/>
      <c r="D150" s="412"/>
    </row>
    <row r="151" spans="1:4" x14ac:dyDescent="0.2">
      <c r="A151" s="71" t="s">
        <v>451</v>
      </c>
      <c r="B151" s="412">
        <v>4.93</v>
      </c>
      <c r="C151"/>
      <c r="D151" s="412"/>
    </row>
    <row r="152" spans="1:4" x14ac:dyDescent="0.2">
      <c r="A152" s="71" t="s">
        <v>484</v>
      </c>
      <c r="B152" s="199">
        <v>5.75</v>
      </c>
      <c r="C152" s="199" t="s">
        <v>376</v>
      </c>
      <c r="D152" s="412"/>
    </row>
    <row r="153" spans="1:4" x14ac:dyDescent="0.2">
      <c r="A153" s="199" t="s">
        <v>389</v>
      </c>
      <c r="B153" s="199">
        <v>2.95</v>
      </c>
      <c r="D153" s="412"/>
    </row>
    <row r="154" spans="1:4" x14ac:dyDescent="0.2">
      <c r="A154" s="199" t="s">
        <v>672</v>
      </c>
      <c r="B154" s="199">
        <v>12.17</v>
      </c>
      <c r="D154" s="412">
        <f t="shared" ref="D154" si="6">ROUND(B154,2)</f>
        <v>12.17</v>
      </c>
    </row>
  </sheetData>
  <autoFilter ref="A7:Q68" xr:uid="{C4EEF5E9-92A5-4377-B56E-E4207F0D2FFD}">
    <filterColumn colId="7">
      <filters blank="1">
        <filter val="0,01"/>
        <filter val="0,99"/>
        <filter val="1180"/>
        <filter val="120"/>
        <filter val="1260"/>
        <filter val="150"/>
        <filter val="1870"/>
        <filter val="20.925,00"/>
        <filter val="2285"/>
        <filter val="2630"/>
        <filter val="270"/>
        <filter val="360"/>
        <filter val="60"/>
        <filter val="600"/>
        <filter val="620"/>
        <filter val="720"/>
        <filter val="7880"/>
        <filter val="920"/>
      </filters>
    </filterColumn>
  </autoFilter>
  <mergeCells count="20">
    <mergeCell ref="E79:J79"/>
    <mergeCell ref="F80:J80"/>
    <mergeCell ref="C67:F67"/>
    <mergeCell ref="C68:F68"/>
    <mergeCell ref="B70:F70"/>
    <mergeCell ref="H70:J70"/>
    <mergeCell ref="B71:F71"/>
    <mergeCell ref="H71:J71"/>
    <mergeCell ref="C66:F66"/>
    <mergeCell ref="B2:J2"/>
    <mergeCell ref="B3:J3"/>
    <mergeCell ref="B4:J4"/>
    <mergeCell ref="B5:J5"/>
    <mergeCell ref="C58:D58"/>
    <mergeCell ref="C59:F59"/>
    <mergeCell ref="C60:H60"/>
    <mergeCell ref="C61:H61"/>
    <mergeCell ref="C62:H62"/>
    <mergeCell ref="C63:H63"/>
    <mergeCell ref="C65:F65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326C2-B991-4A19-A257-6148D3C2A1CC}">
  <sheetPr filterMode="1">
    <tabColor rgb="FFFFC000"/>
    <pageSetUpPr fitToPage="1"/>
  </sheetPr>
  <dimension ref="A1:Q155"/>
  <sheetViews>
    <sheetView showGridLines="0" topLeftCell="B1" zoomScale="85" zoomScaleNormal="85" workbookViewId="0">
      <selection activeCell="B4" sqref="B4:I19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4.85546875" style="199" customWidth="1"/>
    <col min="8" max="8" width="17.85546875" style="199" customWidth="1"/>
    <col min="9" max="9" width="24" style="199" customWidth="1"/>
    <col min="10" max="10" width="15.85546875" style="261" hidden="1" customWidth="1"/>
    <col min="11" max="11" width="16.85546875" style="199" hidden="1" customWidth="1"/>
    <col min="12" max="12" width="22.42578125" style="199" hidden="1" customWidth="1"/>
    <col min="13" max="13" width="20" style="199" hidden="1" customWidth="1"/>
    <col min="14" max="14" width="16.5703125" style="199" bestFit="1" customWidth="1"/>
    <col min="15" max="15" width="15.28515625" style="199" customWidth="1"/>
    <col min="16" max="16" width="16.42578125" style="199" bestFit="1" customWidth="1"/>
    <col min="17" max="16384" width="11.42578125" style="199"/>
  </cols>
  <sheetData>
    <row r="1" spans="1:15" x14ac:dyDescent="0.2">
      <c r="L1" s="371"/>
    </row>
    <row r="2" spans="1:15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3"/>
      <c r="J2" s="375"/>
      <c r="N2" s="205"/>
      <c r="O2" s="205" t="s">
        <v>218</v>
      </c>
    </row>
    <row r="3" spans="1:15" ht="21.95" customHeight="1" x14ac:dyDescent="0.2">
      <c r="B3" s="514" t="s">
        <v>630</v>
      </c>
      <c r="C3" s="515"/>
      <c r="D3" s="515"/>
      <c r="E3" s="515"/>
      <c r="F3" s="515"/>
      <c r="G3" s="515"/>
      <c r="H3" s="515"/>
      <c r="I3" s="516"/>
      <c r="J3" s="376"/>
      <c r="N3" s="205" t="s">
        <v>135</v>
      </c>
      <c r="O3" s="406">
        <v>102305</v>
      </c>
    </row>
    <row r="4" spans="1:15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9"/>
      <c r="J4" s="376"/>
      <c r="N4" s="205" t="s">
        <v>136</v>
      </c>
      <c r="O4" s="406">
        <v>10230503</v>
      </c>
    </row>
    <row r="5" spans="1:15" ht="15.75" customHeight="1" x14ac:dyDescent="0.35">
      <c r="B5" s="520" t="s">
        <v>681</v>
      </c>
      <c r="C5" s="521"/>
      <c r="D5" s="521"/>
      <c r="E5" s="521"/>
      <c r="F5" s="521"/>
      <c r="G5" s="521"/>
      <c r="H5" s="521"/>
      <c r="I5" s="522"/>
      <c r="J5" s="376"/>
    </row>
    <row r="6" spans="1:15" ht="6" customHeight="1" x14ac:dyDescent="0.2"/>
    <row r="7" spans="1:15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335</v>
      </c>
      <c r="H7" s="280" t="s">
        <v>3</v>
      </c>
      <c r="I7" s="280" t="s">
        <v>4</v>
      </c>
      <c r="N7" s="322" t="s">
        <v>134</v>
      </c>
      <c r="O7" s="280" t="s">
        <v>335</v>
      </c>
    </row>
    <row r="8" spans="1:15" s="200" customFormat="1" ht="24.95" hidden="1" customHeight="1" x14ac:dyDescent="0.2">
      <c r="A8" s="74" t="s">
        <v>33</v>
      </c>
      <c r="B8" s="413">
        <v>1</v>
      </c>
      <c r="C8" s="427" t="s">
        <v>51</v>
      </c>
      <c r="D8" s="256">
        <f>VLOOKUP(A8,$A$104:$B$168,2,FALSE)</f>
        <v>3.02</v>
      </c>
      <c r="E8" s="205">
        <f>IFERROR(VLOOKUP($A8,'Control-CHO Noviembre 2023  '!$I$8:$L$24,3,FALSE),0)</f>
        <v>0</v>
      </c>
      <c r="F8" s="205">
        <f>IFERROR(VLOOKUP($A8,'Control-CHO Noviembre 2023  '!$I$8:$L$24,2,FALSE),0)</f>
        <v>0</v>
      </c>
      <c r="G8" s="205">
        <f>E8+F8</f>
        <v>0</v>
      </c>
      <c r="H8" s="205" t="s">
        <v>12</v>
      </c>
      <c r="I8" s="346">
        <f>ROUND(D8*G8,2)</f>
        <v>0</v>
      </c>
      <c r="J8" s="346" t="e">
        <f>ROUND(E8*H8,2)</f>
        <v>#VALUE!</v>
      </c>
      <c r="K8" s="346">
        <f>ROUND(F8*I8,2)</f>
        <v>0</v>
      </c>
      <c r="L8" s="346" t="e">
        <f>ROUND(#REF!*J8,2)</f>
        <v>#REF!</v>
      </c>
      <c r="M8" s="346">
        <f t="shared" ref="M8" si="0">ROUND(G8*K8,2)</f>
        <v>0</v>
      </c>
      <c r="N8" s="71" t="s">
        <v>228</v>
      </c>
      <c r="O8" s="237">
        <f>G8</f>
        <v>0</v>
      </c>
    </row>
    <row r="9" spans="1:15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ref="D9:D59" si="1">VLOOKUP(A9,$A$104:$B$168,2,FALSE)</f>
        <v>4.04</v>
      </c>
      <c r="E9" s="205">
        <f>IFERROR(VLOOKUP($A9,'Control-CHO Noviembre 2023  '!$I$8:$L$24,3,FALSE),0)</f>
        <v>670</v>
      </c>
      <c r="F9" s="205">
        <f>IFERROR(VLOOKUP($A9,'Control-CHO Noviembre 2023  '!$I$8:$L$24,2,FALSE),0)</f>
        <v>0</v>
      </c>
      <c r="G9" s="205">
        <f t="shared" ref="G9:G60" si="2">E9+F9</f>
        <v>670</v>
      </c>
      <c r="H9" s="205" t="s">
        <v>12</v>
      </c>
      <c r="I9" s="346">
        <f t="shared" ref="I9:I59" si="3">D9*G9</f>
        <v>2706.8</v>
      </c>
      <c r="J9" s="333"/>
      <c r="N9" s="71" t="s">
        <v>486</v>
      </c>
      <c r="O9" s="237">
        <f t="shared" ref="O9:O55" si="4">G9</f>
        <v>670</v>
      </c>
    </row>
    <row r="10" spans="1:15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1"/>
        <v>3.06</v>
      </c>
      <c r="E10" s="205">
        <f>IFERROR(VLOOKUP($A10,'Control-CHO Noviembre 2023  '!$I$8:$L$24,3,FALSE),0)</f>
        <v>405</v>
      </c>
      <c r="F10" s="205">
        <f>IFERROR(VLOOKUP($A10,'Control-CHO Noviembre 2023  '!$I$8:$L$24,2,FALSE),0)</f>
        <v>0</v>
      </c>
      <c r="G10" s="205">
        <f>E10+F10</f>
        <v>405</v>
      </c>
      <c r="H10" s="205" t="s">
        <v>12</v>
      </c>
      <c r="I10" s="346">
        <f t="shared" si="3"/>
        <v>1239.3</v>
      </c>
      <c r="J10" s="377"/>
      <c r="M10" s="199"/>
      <c r="N10" s="71" t="s">
        <v>485</v>
      </c>
      <c r="O10" s="237">
        <f>G10</f>
        <v>405</v>
      </c>
    </row>
    <row r="11" spans="1:15" s="200" customFormat="1" ht="24.95" hidden="1" customHeight="1" x14ac:dyDescent="0.2">
      <c r="A11" s="74" t="s">
        <v>37</v>
      </c>
      <c r="B11" s="413">
        <v>4</v>
      </c>
      <c r="C11" s="427" t="s">
        <v>55</v>
      </c>
      <c r="D11" s="256">
        <f t="shared" si="1"/>
        <v>2.73</v>
      </c>
      <c r="E11" s="205">
        <f>IFERROR(VLOOKUP($A11,'Control-CHO Noviembre 2023  '!$I$8:$L$24,3,FALSE),0)</f>
        <v>0</v>
      </c>
      <c r="F11" s="205">
        <f>IFERROR(VLOOKUP($A11,'Control-CHO Noviembre 2023  '!$I$8:$L$24,2,FALSE),0)</f>
        <v>0</v>
      </c>
      <c r="G11" s="205">
        <f t="shared" si="2"/>
        <v>0</v>
      </c>
      <c r="H11" s="205" t="s">
        <v>12</v>
      </c>
      <c r="I11" s="346">
        <f t="shared" si="3"/>
        <v>0</v>
      </c>
      <c r="J11" s="377"/>
      <c r="M11" s="199"/>
      <c r="N11" s="71" t="s">
        <v>230</v>
      </c>
      <c r="O11" s="237">
        <f t="shared" si="4"/>
        <v>0</v>
      </c>
    </row>
    <row r="12" spans="1:15" s="200" customFormat="1" ht="24.95" hidden="1" customHeight="1" x14ac:dyDescent="0.2">
      <c r="A12" s="74" t="s">
        <v>39</v>
      </c>
      <c r="B12" s="413">
        <v>5</v>
      </c>
      <c r="C12" s="427" t="s">
        <v>455</v>
      </c>
      <c r="D12" s="256">
        <f t="shared" si="1"/>
        <v>3.59</v>
      </c>
      <c r="E12" s="205">
        <f>IFERROR(VLOOKUP($A12,'Control-CHO Noviembre 2023  '!$I$8:$L$24,3,FALSE),0)</f>
        <v>0</v>
      </c>
      <c r="F12" s="205">
        <f>IFERROR(VLOOKUP($A12,'Control-CHO Noviembre 2023  '!$I$8:$L$24,2,FALSE),0)</f>
        <v>0</v>
      </c>
      <c r="G12" s="205">
        <f t="shared" si="2"/>
        <v>0</v>
      </c>
      <c r="H12" s="205" t="s">
        <v>12</v>
      </c>
      <c r="I12" s="346">
        <f t="shared" si="3"/>
        <v>0</v>
      </c>
      <c r="J12" s="377"/>
      <c r="M12" s="199"/>
      <c r="N12" s="71" t="s">
        <v>487</v>
      </c>
      <c r="O12" s="237">
        <f t="shared" si="4"/>
        <v>0</v>
      </c>
    </row>
    <row r="13" spans="1:15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1"/>
        <v>2.73</v>
      </c>
      <c r="E13" s="205">
        <f>IFERROR(VLOOKUP($A13,'Control-CHO Noviembre 2023  '!$I$8:$L$24,3,FALSE),0)</f>
        <v>0</v>
      </c>
      <c r="F13" s="205">
        <f>IFERROR(VLOOKUP($A13,'Control-CHO Noviembre 2023  '!$I$8:$L$24,2,FALSE),0)</f>
        <v>0</v>
      </c>
      <c r="G13" s="205">
        <f t="shared" si="2"/>
        <v>0</v>
      </c>
      <c r="H13" s="205" t="s">
        <v>12</v>
      </c>
      <c r="I13" s="346">
        <f t="shared" si="3"/>
        <v>0</v>
      </c>
      <c r="J13" s="377"/>
      <c r="M13" s="199"/>
      <c r="N13" s="71" t="s">
        <v>239</v>
      </c>
      <c r="O13" s="237">
        <f t="shared" si="4"/>
        <v>0</v>
      </c>
    </row>
    <row r="14" spans="1:15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1"/>
        <v>4.3899999999999997</v>
      </c>
      <c r="E14" s="205">
        <f>IFERROR(VLOOKUP($A14,'Control-CHO Noviembre 2023  '!$I$8:$L$24,3,FALSE),0)</f>
        <v>0</v>
      </c>
      <c r="F14" s="205">
        <f>IFERROR(VLOOKUP($A14,'Control-CHO Noviembre 2023  '!$I$8:$L$24,2,FALSE),0)</f>
        <v>0</v>
      </c>
      <c r="G14" s="205">
        <f t="shared" si="2"/>
        <v>0</v>
      </c>
      <c r="H14" s="205" t="s">
        <v>12</v>
      </c>
      <c r="I14" s="346">
        <f t="shared" si="3"/>
        <v>0</v>
      </c>
      <c r="J14" s="333"/>
      <c r="M14" s="199"/>
      <c r="N14"/>
      <c r="O14" s="237">
        <f t="shared" si="4"/>
        <v>0</v>
      </c>
    </row>
    <row r="15" spans="1:15" s="200" customFormat="1" ht="24.95" hidden="1" customHeight="1" x14ac:dyDescent="0.2">
      <c r="A15" s="74" t="s">
        <v>29</v>
      </c>
      <c r="B15" s="413">
        <v>8</v>
      </c>
      <c r="C15" s="427" t="s">
        <v>46</v>
      </c>
      <c r="D15" s="256">
        <f t="shared" si="1"/>
        <v>3.51</v>
      </c>
      <c r="E15" s="205">
        <f>IFERROR(VLOOKUP($A15,'Control-CHO Noviembre 2023  '!$I$8:$L$24,3,FALSE),0)</f>
        <v>0</v>
      </c>
      <c r="F15" s="205">
        <f>IFERROR(VLOOKUP($A15,'Control-CHO Noviembre 2023  '!$I$8:$L$24,2,FALSE),0)</f>
        <v>0</v>
      </c>
      <c r="G15" s="205">
        <f t="shared" si="2"/>
        <v>0</v>
      </c>
      <c r="H15" s="347" t="s">
        <v>12</v>
      </c>
      <c r="I15" s="346">
        <f t="shared" si="3"/>
        <v>0</v>
      </c>
      <c r="J15" s="377"/>
      <c r="M15" s="199"/>
      <c r="N15" s="71" t="s">
        <v>224</v>
      </c>
      <c r="O15" s="237">
        <f t="shared" si="4"/>
        <v>0</v>
      </c>
    </row>
    <row r="16" spans="1:15" s="200" customFormat="1" ht="24.95" hidden="1" customHeight="1" x14ac:dyDescent="0.2">
      <c r="A16" s="74" t="s">
        <v>42</v>
      </c>
      <c r="B16" s="413">
        <v>9</v>
      </c>
      <c r="C16" s="427" t="s">
        <v>60</v>
      </c>
      <c r="D16" s="256">
        <f t="shared" si="1"/>
        <v>5.58</v>
      </c>
      <c r="E16" s="205">
        <f>IFERROR(VLOOKUP($A16,'Control-CHO Noviembre 2023  '!$I$8:$L$24,3,FALSE),0)</f>
        <v>0</v>
      </c>
      <c r="F16" s="205">
        <f>IFERROR(VLOOKUP($A16,'Control-CHO Noviembre 2023  '!$I$8:$L$24,2,FALSE),0)</f>
        <v>0</v>
      </c>
      <c r="G16" s="205">
        <f t="shared" si="2"/>
        <v>0</v>
      </c>
      <c r="H16" s="347" t="s">
        <v>12</v>
      </c>
      <c r="I16" s="346">
        <f t="shared" si="3"/>
        <v>0</v>
      </c>
      <c r="J16" s="377"/>
      <c r="N16" s="71" t="s">
        <v>488</v>
      </c>
      <c r="O16" s="237">
        <f t="shared" si="4"/>
        <v>0</v>
      </c>
    </row>
    <row r="17" spans="1:15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1"/>
        <v>1.5</v>
      </c>
      <c r="E17" s="205">
        <f>IFERROR(VLOOKUP($A17,'Control-CHO Noviembre 2023  '!$I$8:$L$24,3,FALSE),0)</f>
        <v>0</v>
      </c>
      <c r="F17" s="205">
        <f>IFERROR(VLOOKUP($A17,'Control-CHO Noviembre 2023  '!$I$8:$L$24,2,FALSE),0)</f>
        <v>0</v>
      </c>
      <c r="G17" s="205">
        <f t="shared" si="2"/>
        <v>0</v>
      </c>
      <c r="H17" s="347" t="s">
        <v>12</v>
      </c>
      <c r="I17" s="346">
        <f t="shared" si="3"/>
        <v>0</v>
      </c>
      <c r="J17" s="377"/>
      <c r="N17"/>
      <c r="O17" s="237">
        <f t="shared" si="4"/>
        <v>0</v>
      </c>
    </row>
    <row r="18" spans="1:15" s="200" customFormat="1" ht="24.95" hidden="1" customHeight="1" x14ac:dyDescent="0.2">
      <c r="A18" s="74" t="s">
        <v>31</v>
      </c>
      <c r="B18" s="413">
        <v>11</v>
      </c>
      <c r="C18" s="427" t="s">
        <v>48</v>
      </c>
      <c r="D18" s="256">
        <f t="shared" si="1"/>
        <v>2.34</v>
      </c>
      <c r="E18" s="205">
        <f>IFERROR(VLOOKUP($A18,'Control-CHO Noviembre 2023  '!$I$8:$L$24,3,FALSE),0)</f>
        <v>0</v>
      </c>
      <c r="F18" s="205">
        <f>IFERROR(VLOOKUP($A18,'Control-CHO Noviembre 2023  '!$I$8:$L$24,2,FALSE),0)</f>
        <v>0</v>
      </c>
      <c r="G18" s="205">
        <f t="shared" si="2"/>
        <v>0</v>
      </c>
      <c r="H18" s="347" t="s">
        <v>12</v>
      </c>
      <c r="I18" s="346">
        <f t="shared" si="3"/>
        <v>0</v>
      </c>
      <c r="J18" s="333"/>
      <c r="M18" s="199"/>
      <c r="N18" s="71" t="s">
        <v>226</v>
      </c>
      <c r="O18" s="237">
        <f>G18</f>
        <v>0</v>
      </c>
    </row>
    <row r="19" spans="1:15" s="200" customFormat="1" ht="24.95" hidden="1" customHeight="1" x14ac:dyDescent="0.2">
      <c r="A19" s="74" t="s">
        <v>35</v>
      </c>
      <c r="B19" s="413">
        <v>12</v>
      </c>
      <c r="C19" s="427" t="s">
        <v>456</v>
      </c>
      <c r="D19" s="256">
        <f t="shared" si="1"/>
        <v>7.59</v>
      </c>
      <c r="E19" s="205">
        <f>IFERROR(VLOOKUP($A19,'Control-CHO Noviembre 2023  '!$I$8:$L$24,3,FALSE),0)</f>
        <v>0</v>
      </c>
      <c r="F19" s="205">
        <f>IFERROR(VLOOKUP($A19,'Control-CHO Noviembre 2023  '!$I$8:$L$24,2,FALSE),0)</f>
        <v>0</v>
      </c>
      <c r="G19" s="205">
        <f t="shared" si="2"/>
        <v>0</v>
      </c>
      <c r="H19" s="347" t="s">
        <v>12</v>
      </c>
      <c r="I19" s="346">
        <f t="shared" si="3"/>
        <v>0</v>
      </c>
      <c r="J19" s="333"/>
      <c r="M19" s="199"/>
      <c r="N19" s="71" t="s">
        <v>229</v>
      </c>
      <c r="O19" s="237">
        <f t="shared" si="4"/>
        <v>0</v>
      </c>
    </row>
    <row r="20" spans="1:15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1"/>
        <v>6.92</v>
      </c>
      <c r="E20" s="205">
        <f>IFERROR(VLOOKUP($A20,'Control-CHO Noviembre 2023  '!$I$8:$L$24,3,FALSE),0)</f>
        <v>0</v>
      </c>
      <c r="F20" s="205">
        <f>IFERROR(VLOOKUP($A20,'Control-CHO Noviembre 2023  '!$I$8:$L$24,2,FALSE),0)</f>
        <v>0</v>
      </c>
      <c r="G20" s="205">
        <f t="shared" si="2"/>
        <v>0</v>
      </c>
      <c r="H20" s="347" t="s">
        <v>12</v>
      </c>
      <c r="I20" s="346">
        <f t="shared" si="3"/>
        <v>0</v>
      </c>
      <c r="J20" s="333"/>
      <c r="N20"/>
      <c r="O20" s="237">
        <f t="shared" si="4"/>
        <v>0</v>
      </c>
    </row>
    <row r="21" spans="1:15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1"/>
        <v>4.95</v>
      </c>
      <c r="E21" s="205">
        <f>IFERROR(VLOOKUP($A21,'Control-CHO Noviembre 2023  '!$I$8:$L$24,3,FALSE),0)</f>
        <v>0</v>
      </c>
      <c r="F21" s="205">
        <f>IFERROR(VLOOKUP($A21,'Control-CHO Noviembre 2023  '!$I$8:$L$24,2,FALSE),0)</f>
        <v>0</v>
      </c>
      <c r="G21" s="205">
        <f t="shared" si="2"/>
        <v>0</v>
      </c>
      <c r="H21" s="347" t="s">
        <v>12</v>
      </c>
      <c r="I21" s="346">
        <f t="shared" si="3"/>
        <v>0</v>
      </c>
      <c r="J21" s="377"/>
      <c r="M21" s="199"/>
      <c r="N21"/>
      <c r="O21" s="237">
        <f t="shared" si="4"/>
        <v>0</v>
      </c>
    </row>
    <row r="22" spans="1:15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1"/>
        <v>2.54</v>
      </c>
      <c r="E22" s="205">
        <f>IFERROR(VLOOKUP($A22,'Control-CHO Noviembre 2023  '!$I$8:$L$24,3,FALSE),0)</f>
        <v>0</v>
      </c>
      <c r="F22" s="205">
        <f>IFERROR(VLOOKUP($A22,'Control-CHO Noviembre 2023  '!$I$8:$L$24,2,FALSE),0)</f>
        <v>0</v>
      </c>
      <c r="G22" s="205">
        <f t="shared" si="2"/>
        <v>0</v>
      </c>
      <c r="H22" s="347" t="s">
        <v>12</v>
      </c>
      <c r="I22" s="346">
        <f t="shared" si="3"/>
        <v>0</v>
      </c>
      <c r="J22" s="377"/>
      <c r="N22"/>
      <c r="O22" s="237">
        <f t="shared" si="4"/>
        <v>0</v>
      </c>
    </row>
    <row r="23" spans="1:15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1"/>
        <v>2.41</v>
      </c>
      <c r="E23" s="205">
        <f>IFERROR(VLOOKUP($A23,'Control-CHO Noviembre 2023  '!$I$8:$L$24,3,FALSE),0)</f>
        <v>0</v>
      </c>
      <c r="F23" s="205">
        <f>IFERROR(VLOOKUP($A23,'Control-CHO Noviembre 2023  '!$I$8:$L$24,2,FALSE),0)</f>
        <v>0</v>
      </c>
      <c r="G23" s="205">
        <f t="shared" si="2"/>
        <v>0</v>
      </c>
      <c r="H23" s="347" t="s">
        <v>12</v>
      </c>
      <c r="I23" s="346">
        <f t="shared" si="3"/>
        <v>0</v>
      </c>
      <c r="J23" s="377"/>
      <c r="N23" s="71"/>
      <c r="O23" s="237">
        <f t="shared" si="4"/>
        <v>0</v>
      </c>
    </row>
    <row r="24" spans="1:15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1"/>
        <v>4.32</v>
      </c>
      <c r="E24" s="205">
        <f>IFERROR(VLOOKUP($A24,'Control-CHO Noviembre 2023  '!$I$8:$L$24,3,FALSE),0)</f>
        <v>0</v>
      </c>
      <c r="F24" s="205">
        <f>IFERROR(VLOOKUP($A24,'Control-CHO Noviembre 2023  '!$I$8:$L$24,2,FALSE),0)</f>
        <v>0</v>
      </c>
      <c r="G24" s="205">
        <f t="shared" si="2"/>
        <v>0</v>
      </c>
      <c r="H24" s="347" t="s">
        <v>12</v>
      </c>
      <c r="I24" s="346">
        <f t="shared" si="3"/>
        <v>0</v>
      </c>
      <c r="J24" s="333"/>
      <c r="M24" s="199"/>
      <c r="N24" s="199" t="s">
        <v>638</v>
      </c>
      <c r="O24" s="237">
        <f t="shared" si="4"/>
        <v>0</v>
      </c>
    </row>
    <row r="25" spans="1:15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1"/>
        <v>7.75</v>
      </c>
      <c r="E25" s="205">
        <f>IFERROR(VLOOKUP($A25,'Control-CHO Noviembre 2023  '!$I$8:$L$24,3,FALSE),0)</f>
        <v>0</v>
      </c>
      <c r="F25" s="205">
        <f>IFERROR(VLOOKUP($A25,'Control-CHO Noviembre 2023  '!$I$8:$L$24,2,FALSE),0)</f>
        <v>0</v>
      </c>
      <c r="G25" s="205">
        <f t="shared" si="2"/>
        <v>0</v>
      </c>
      <c r="H25" s="347" t="s">
        <v>12</v>
      </c>
      <c r="I25" s="346">
        <f t="shared" si="3"/>
        <v>0</v>
      </c>
      <c r="J25" s="333"/>
      <c r="M25" s="199"/>
      <c r="N25" s="237"/>
      <c r="O25" s="237">
        <f t="shared" si="4"/>
        <v>0</v>
      </c>
    </row>
    <row r="26" spans="1:15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1"/>
        <v>8.26</v>
      </c>
      <c r="E26" s="205">
        <f>IFERROR(VLOOKUP($A26,'Control-CHO Noviembre 2023  '!$I$8:$L$24,3,FALSE),0)</f>
        <v>0</v>
      </c>
      <c r="F26" s="205">
        <f>IFERROR(VLOOKUP($A26,'Control-CHO Noviembre 2023  '!$I$8:$L$24,2,FALSE),0)</f>
        <v>0</v>
      </c>
      <c r="G26" s="205">
        <f t="shared" si="2"/>
        <v>0</v>
      </c>
      <c r="H26" s="347" t="s">
        <v>12</v>
      </c>
      <c r="I26" s="346">
        <f t="shared" si="3"/>
        <v>0</v>
      </c>
      <c r="J26" s="333"/>
      <c r="N26" s="237"/>
      <c r="O26" s="237">
        <f t="shared" si="4"/>
        <v>0</v>
      </c>
    </row>
    <row r="27" spans="1:15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1"/>
        <v>7.39</v>
      </c>
      <c r="E27" s="205">
        <f>IFERROR(VLOOKUP($A27,'Control-CHO Noviembre 2023  '!$I$8:$L$24,3,FALSE),0)</f>
        <v>0</v>
      </c>
      <c r="F27" s="205">
        <f>IFERROR(VLOOKUP($A27,'Control-CHO Noviembre 2023  '!$I$8:$L$24,2,FALSE),0)</f>
        <v>0</v>
      </c>
      <c r="G27" s="205">
        <f t="shared" si="2"/>
        <v>0</v>
      </c>
      <c r="H27" s="347" t="s">
        <v>12</v>
      </c>
      <c r="I27" s="346">
        <f t="shared" si="3"/>
        <v>0</v>
      </c>
      <c r="J27" s="377"/>
      <c r="N27" s="199"/>
      <c r="O27" s="237">
        <f t="shared" si="4"/>
        <v>0</v>
      </c>
    </row>
    <row r="28" spans="1:15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1"/>
        <v>2850</v>
      </c>
      <c r="E28" s="205">
        <f>IFERROR(VLOOKUP($A28,'Control-CHO Noviembre 2023  '!$I$8:$L$24,3,FALSE),0)</f>
        <v>0</v>
      </c>
      <c r="F28" s="205">
        <f>IFERROR(VLOOKUP($A28,'Control-CHO Noviembre 2023  '!$I$8:$L$24,2,FALSE),0)</f>
        <v>0</v>
      </c>
      <c r="G28" s="205">
        <f t="shared" si="2"/>
        <v>0</v>
      </c>
      <c r="H28" s="347" t="s">
        <v>12</v>
      </c>
      <c r="I28" s="346">
        <f t="shared" si="3"/>
        <v>0</v>
      </c>
      <c r="J28" s="377"/>
      <c r="M28" s="199"/>
      <c r="N28" s="237"/>
      <c r="O28" s="237">
        <f t="shared" si="4"/>
        <v>0</v>
      </c>
    </row>
    <row r="29" spans="1:15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1"/>
        <v>5.84</v>
      </c>
      <c r="E29" s="205">
        <f>IFERROR(VLOOKUP($A29,'Control-CHO Noviembre 2023  '!$I$8:$L$24,3,FALSE),0)</f>
        <v>0</v>
      </c>
      <c r="F29" s="205">
        <f>IFERROR(VLOOKUP($A29,'Control-CHO Noviembre 2023  '!$I$8:$L$24,2,FALSE),0)</f>
        <v>0</v>
      </c>
      <c r="G29" s="205">
        <f t="shared" si="2"/>
        <v>0</v>
      </c>
      <c r="H29" s="347" t="s">
        <v>12</v>
      </c>
      <c r="I29" s="346">
        <f t="shared" si="3"/>
        <v>0</v>
      </c>
      <c r="J29" s="377"/>
      <c r="M29" s="199"/>
      <c r="N29" s="237"/>
      <c r="O29" s="237">
        <f t="shared" si="4"/>
        <v>0</v>
      </c>
    </row>
    <row r="30" spans="1:15" s="200" customFormat="1" ht="24.95" customHeight="1" x14ac:dyDescent="0.2">
      <c r="A30" s="74" t="s">
        <v>430</v>
      </c>
      <c r="B30" s="413">
        <v>23</v>
      </c>
      <c r="C30" s="427" t="s">
        <v>465</v>
      </c>
      <c r="D30" s="256">
        <f t="shared" si="1"/>
        <v>2.79</v>
      </c>
      <c r="E30" s="205">
        <f>IFERROR(VLOOKUP($A30,'Control-CHO Noviembre 2023  '!$I$8:$L$24,3,FALSE),0)</f>
        <v>0</v>
      </c>
      <c r="F30" s="205">
        <f>IFERROR(VLOOKUP($A30,'Control-CHO Noviembre 2023  '!$I$8:$L$24,2,FALSE),0)</f>
        <v>660</v>
      </c>
      <c r="G30" s="205">
        <f t="shared" si="2"/>
        <v>660</v>
      </c>
      <c r="H30" s="347" t="s">
        <v>12</v>
      </c>
      <c r="I30" s="346">
        <f t="shared" si="3"/>
        <v>1841.4</v>
      </c>
      <c r="J30" s="377"/>
      <c r="L30" s="333"/>
      <c r="M30" s="199"/>
      <c r="N30" s="237" t="s">
        <v>639</v>
      </c>
      <c r="O30" s="237">
        <f t="shared" si="4"/>
        <v>660</v>
      </c>
    </row>
    <row r="31" spans="1:15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1"/>
        <v>4.97</v>
      </c>
      <c r="E31" s="205">
        <f>IFERROR(VLOOKUP($A31,'Control-CHO Noviembre 2023  '!$I$8:$L$24,3,FALSE),0)</f>
        <v>0</v>
      </c>
      <c r="F31" s="205">
        <f>IFERROR(VLOOKUP($A31,'Control-CHO Noviembre 2023  '!$I$8:$L$24,2,FALSE),0)</f>
        <v>0</v>
      </c>
      <c r="G31" s="205">
        <f t="shared" si="2"/>
        <v>0</v>
      </c>
      <c r="H31" s="347" t="s">
        <v>12</v>
      </c>
      <c r="I31" s="346">
        <f t="shared" si="3"/>
        <v>0</v>
      </c>
      <c r="J31" s="333"/>
      <c r="M31" s="199"/>
      <c r="N31" s="301"/>
      <c r="O31" s="237">
        <f t="shared" si="4"/>
        <v>0</v>
      </c>
    </row>
    <row r="32" spans="1:15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1"/>
        <v>4.1900000000000004</v>
      </c>
      <c r="E32" s="205">
        <f>IFERROR(VLOOKUP($A32,'Control-CHO Noviembre 2023  '!$I$8:$L$24,3,FALSE),0)</f>
        <v>0</v>
      </c>
      <c r="F32" s="205">
        <f>IFERROR(VLOOKUP($A32,'Control-CHO Noviembre 2023  '!$I$8:$L$24,2,FALSE),0)</f>
        <v>0</v>
      </c>
      <c r="G32" s="205">
        <f t="shared" si="2"/>
        <v>0</v>
      </c>
      <c r="H32" s="347" t="s">
        <v>12</v>
      </c>
      <c r="I32" s="346">
        <f t="shared" si="3"/>
        <v>0</v>
      </c>
      <c r="J32" s="333"/>
      <c r="M32" s="199"/>
      <c r="N32" s="237"/>
      <c r="O32" s="237">
        <f t="shared" si="4"/>
        <v>0</v>
      </c>
    </row>
    <row r="33" spans="1:15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1"/>
        <v>5.27</v>
      </c>
      <c r="E33" s="205">
        <f>IFERROR(VLOOKUP($A33,'Control-CHO Noviembre 2023  '!$I$8:$L$24,3,FALSE),0)</f>
        <v>0</v>
      </c>
      <c r="F33" s="205">
        <f>IFERROR(VLOOKUP($A33,'Control-CHO Noviembre 2023  '!$I$8:$L$24,2,FALSE),0)</f>
        <v>0</v>
      </c>
      <c r="G33" s="205">
        <f t="shared" si="2"/>
        <v>0</v>
      </c>
      <c r="H33" s="347" t="s">
        <v>12</v>
      </c>
      <c r="I33" s="346">
        <f t="shared" si="3"/>
        <v>0</v>
      </c>
      <c r="J33" s="333"/>
      <c r="M33" s="199"/>
      <c r="N33" s="301"/>
      <c r="O33" s="237">
        <f t="shared" si="4"/>
        <v>0</v>
      </c>
    </row>
    <row r="34" spans="1:15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1"/>
        <v>5.54</v>
      </c>
      <c r="E34" s="205">
        <f>IFERROR(VLOOKUP($A34,'Control-CHO Noviembre 2023  '!$I$8:$L$24,3,FALSE),0)</f>
        <v>0</v>
      </c>
      <c r="F34" s="205">
        <f>IFERROR(VLOOKUP($A34,'Control-CHO Noviembre 2023  '!$I$8:$L$24,2,FALSE),0)</f>
        <v>0</v>
      </c>
      <c r="G34" s="205">
        <f t="shared" si="2"/>
        <v>0</v>
      </c>
      <c r="H34" s="347" t="s">
        <v>155</v>
      </c>
      <c r="I34" s="346">
        <f t="shared" si="3"/>
        <v>0</v>
      </c>
      <c r="J34" s="333"/>
      <c r="N34" s="199"/>
      <c r="O34" s="237">
        <f t="shared" si="4"/>
        <v>0</v>
      </c>
    </row>
    <row r="35" spans="1:15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1"/>
        <v>6.73</v>
      </c>
      <c r="E35" s="205">
        <f>IFERROR(VLOOKUP($A35,'Control-CHO Noviembre 2023  '!$I$8:$L$24,3,FALSE),0)</f>
        <v>0</v>
      </c>
      <c r="F35" s="205">
        <f>IFERROR(VLOOKUP($A35,'Control-CHO Noviembre 2023  '!$I$8:$L$24,2,FALSE),0)</f>
        <v>0</v>
      </c>
      <c r="G35" s="205">
        <f t="shared" si="2"/>
        <v>0</v>
      </c>
      <c r="H35" s="347" t="s">
        <v>12</v>
      </c>
      <c r="I35" s="346">
        <f t="shared" si="3"/>
        <v>0</v>
      </c>
      <c r="J35" s="377"/>
      <c r="L35" s="333"/>
      <c r="M35" s="199"/>
      <c r="N35" s="237"/>
      <c r="O35" s="237">
        <f t="shared" si="4"/>
        <v>0</v>
      </c>
    </row>
    <row r="36" spans="1:15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1"/>
        <v>4.32</v>
      </c>
      <c r="E36" s="205">
        <f>IFERROR(VLOOKUP($A36,'Control-CHO Noviembre 2023  '!$I$8:$L$24,3,FALSE),0)</f>
        <v>0</v>
      </c>
      <c r="F36" s="205">
        <f>IFERROR(VLOOKUP($A36,'Control-CHO Noviembre 2023  '!$I$8:$L$24,2,FALSE),0)</f>
        <v>0</v>
      </c>
      <c r="G36" s="205">
        <f t="shared" si="2"/>
        <v>0</v>
      </c>
      <c r="H36" s="347" t="s">
        <v>12</v>
      </c>
      <c r="I36" s="346">
        <f t="shared" si="3"/>
        <v>0</v>
      </c>
      <c r="J36" s="333"/>
      <c r="M36" s="199"/>
      <c r="N36" s="301"/>
      <c r="O36" s="237">
        <f t="shared" si="4"/>
        <v>0</v>
      </c>
    </row>
    <row r="37" spans="1:15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1"/>
        <v>3.28</v>
      </c>
      <c r="E37" s="205">
        <f>IFERROR(VLOOKUP($A37,'Control-CHO Noviembre 2023  '!$I$8:$L$24,3,FALSE),0)</f>
        <v>0</v>
      </c>
      <c r="F37" s="205">
        <f>IFERROR(VLOOKUP($A37,'Control-CHO Noviembre 2023  '!$I$8:$L$24,2,FALSE),0)</f>
        <v>0</v>
      </c>
      <c r="G37" s="205">
        <f t="shared" si="2"/>
        <v>0</v>
      </c>
      <c r="H37" s="347" t="s">
        <v>12</v>
      </c>
      <c r="I37" s="346">
        <f t="shared" si="3"/>
        <v>0</v>
      </c>
      <c r="J37" s="333"/>
      <c r="M37" s="199"/>
      <c r="N37" s="237"/>
      <c r="O37" s="237">
        <f t="shared" si="4"/>
        <v>0</v>
      </c>
    </row>
    <row r="38" spans="1:15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1"/>
        <v>5.59</v>
      </c>
      <c r="E38" s="205">
        <f>IFERROR(VLOOKUP($A38,'Control-CHO Noviembre 2023  '!$I$8:$L$24,3,FALSE),0)</f>
        <v>0</v>
      </c>
      <c r="F38" s="205">
        <f>IFERROR(VLOOKUP($A38,'Control-CHO Noviembre 2023  '!$I$8:$L$24,2,FALSE),0)</f>
        <v>0</v>
      </c>
      <c r="G38" s="205">
        <f t="shared" si="2"/>
        <v>0</v>
      </c>
      <c r="H38" s="347" t="s">
        <v>12</v>
      </c>
      <c r="I38" s="346">
        <f t="shared" si="3"/>
        <v>0</v>
      </c>
      <c r="J38" s="333"/>
      <c r="M38" s="199"/>
      <c r="N38" s="301"/>
      <c r="O38" s="237">
        <f t="shared" si="4"/>
        <v>0</v>
      </c>
    </row>
    <row r="39" spans="1:15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1"/>
        <v>5.46</v>
      </c>
      <c r="E39" s="205">
        <f>IFERROR(VLOOKUP($A39,'Control-CHO Noviembre 2023  '!$I$8:$L$24,3,FALSE),0)</f>
        <v>0</v>
      </c>
      <c r="F39" s="205">
        <f>IFERROR(VLOOKUP($A39,'Control-CHO Noviembre 2023  '!$I$8:$L$24,2,FALSE),0)</f>
        <v>0</v>
      </c>
      <c r="G39" s="205">
        <f t="shared" si="2"/>
        <v>0</v>
      </c>
      <c r="H39" s="347" t="s">
        <v>155</v>
      </c>
      <c r="I39" s="346">
        <f t="shared" si="3"/>
        <v>0</v>
      </c>
      <c r="J39" s="333"/>
      <c r="N39" s="199"/>
      <c r="O39" s="237">
        <f t="shared" si="4"/>
        <v>0</v>
      </c>
    </row>
    <row r="40" spans="1:15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1"/>
        <v>5.46</v>
      </c>
      <c r="E40" s="205">
        <f>IFERROR(VLOOKUP($A40,'Control-CHO Noviembre 2023  '!$I$8:$L$24,3,FALSE),0)</f>
        <v>0</v>
      </c>
      <c r="F40" s="205">
        <f>IFERROR(VLOOKUP($A40,'Control-CHO Noviembre 2023  '!$I$8:$L$24,2,FALSE),0)</f>
        <v>0</v>
      </c>
      <c r="G40" s="205">
        <f t="shared" si="2"/>
        <v>0</v>
      </c>
      <c r="H40" s="347" t="s">
        <v>12</v>
      </c>
      <c r="I40" s="346">
        <f t="shared" si="3"/>
        <v>0</v>
      </c>
      <c r="J40" s="377"/>
      <c r="L40" s="333"/>
      <c r="M40" s="199"/>
      <c r="N40" s="237"/>
      <c r="O40" s="237">
        <f t="shared" si="4"/>
        <v>0</v>
      </c>
    </row>
    <row r="41" spans="1:15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1"/>
        <v>4.0999999999999996</v>
      </c>
      <c r="E41" s="205">
        <f>IFERROR(VLOOKUP($A41,'Control-CHO Noviembre 2023  '!$I$8:$L$24,3,FALSE),0)</f>
        <v>0</v>
      </c>
      <c r="F41" s="205">
        <f>IFERROR(VLOOKUP($A41,'Control-CHO Noviembre 2023  '!$I$8:$L$24,2,FALSE),0)</f>
        <v>0</v>
      </c>
      <c r="G41" s="205">
        <f t="shared" si="2"/>
        <v>0</v>
      </c>
      <c r="H41" s="347" t="s">
        <v>12</v>
      </c>
      <c r="I41" s="346">
        <f t="shared" si="3"/>
        <v>0</v>
      </c>
      <c r="J41" s="333"/>
      <c r="M41" s="199"/>
      <c r="N41" s="71" t="s">
        <v>225</v>
      </c>
      <c r="O41" s="237">
        <f t="shared" si="4"/>
        <v>0</v>
      </c>
    </row>
    <row r="42" spans="1:15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1"/>
        <v>4.0999999999999996</v>
      </c>
      <c r="E42" s="205">
        <f>IFERROR(VLOOKUP($A42,'Control-CHO Noviembre 2023  '!$I$8:$L$24,3,FALSE),0)</f>
        <v>0</v>
      </c>
      <c r="F42" s="205">
        <f>IFERROR(VLOOKUP($A42,'Control-CHO Noviembre 2023  '!$I$8:$L$24,2,FALSE),0)</f>
        <v>0</v>
      </c>
      <c r="G42" s="205">
        <f t="shared" si="2"/>
        <v>0</v>
      </c>
      <c r="H42" s="347" t="s">
        <v>12</v>
      </c>
      <c r="I42" s="346">
        <f t="shared" si="3"/>
        <v>0</v>
      </c>
      <c r="J42" s="333"/>
      <c r="M42" s="199"/>
      <c r="N42" s="237"/>
      <c r="O42" s="237">
        <f t="shared" si="4"/>
        <v>0</v>
      </c>
    </row>
    <row r="43" spans="1:15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1"/>
        <v>6.05</v>
      </c>
      <c r="E43" s="205">
        <f>IFERROR(VLOOKUP($A43,'Control-CHO Noviembre 2023  '!$I$8:$L$24,3,FALSE),0)</f>
        <v>0</v>
      </c>
      <c r="F43" s="205">
        <f>IFERROR(VLOOKUP($A43,'Control-CHO Noviembre 2023  '!$I$8:$L$24,2,FALSE),0)</f>
        <v>0</v>
      </c>
      <c r="G43" s="205">
        <f t="shared" si="2"/>
        <v>0</v>
      </c>
      <c r="H43" s="347" t="s">
        <v>12</v>
      </c>
      <c r="I43" s="346">
        <f t="shared" si="3"/>
        <v>0</v>
      </c>
      <c r="J43" s="333"/>
      <c r="M43" s="199"/>
      <c r="N43" s="301"/>
      <c r="O43" s="237">
        <f t="shared" si="4"/>
        <v>0</v>
      </c>
    </row>
    <row r="44" spans="1:15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1"/>
        <v>5.65</v>
      </c>
      <c r="E44" s="205">
        <f>IFERROR(VLOOKUP($A44,'Control-CHO Noviembre 2023  '!$I$8:$L$24,3,FALSE),0)</f>
        <v>0</v>
      </c>
      <c r="F44" s="205">
        <f>IFERROR(VLOOKUP($A44,'Control-CHO Noviembre 2023  '!$I$8:$L$24,2,FALSE),0)</f>
        <v>0</v>
      </c>
      <c r="G44" s="205">
        <f t="shared" si="2"/>
        <v>0</v>
      </c>
      <c r="H44" s="347" t="s">
        <v>12</v>
      </c>
      <c r="I44" s="346">
        <f t="shared" si="3"/>
        <v>0</v>
      </c>
      <c r="J44" s="333"/>
      <c r="N44" s="71" t="s">
        <v>444</v>
      </c>
      <c r="O44" s="237">
        <f>G44/200</f>
        <v>0</v>
      </c>
    </row>
    <row r="45" spans="1:15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1"/>
        <v>6.59</v>
      </c>
      <c r="E45" s="205">
        <f>IFERROR(VLOOKUP($A45,'Control-CHO Noviembre 2023  '!$I$8:$L$24,3,FALSE),0)</f>
        <v>0</v>
      </c>
      <c r="F45" s="205">
        <f>IFERROR(VLOOKUP($A45,'Control-CHO Noviembre 2023  '!$I$8:$L$24,2,FALSE),0)</f>
        <v>0</v>
      </c>
      <c r="G45" s="205">
        <f t="shared" si="2"/>
        <v>0</v>
      </c>
      <c r="H45" s="347" t="s">
        <v>12</v>
      </c>
      <c r="I45" s="346">
        <f t="shared" si="3"/>
        <v>0</v>
      </c>
      <c r="J45" s="377"/>
      <c r="M45" s="199"/>
      <c r="N45" s="237"/>
      <c r="O45" s="237">
        <f t="shared" si="4"/>
        <v>0</v>
      </c>
    </row>
    <row r="46" spans="1:15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1"/>
        <v>6.65</v>
      </c>
      <c r="E46" s="205">
        <f>IFERROR(VLOOKUP($A46,'Control-CHO Noviembre 2023  '!$I$8:$L$24,3,FALSE),0)</f>
        <v>0</v>
      </c>
      <c r="F46" s="205">
        <f>IFERROR(VLOOKUP($A46,'Control-CHO Noviembre 2023  '!$I$8:$L$24,2,FALSE),0)</f>
        <v>0</v>
      </c>
      <c r="G46" s="205">
        <f t="shared" si="2"/>
        <v>0</v>
      </c>
      <c r="H46" s="347" t="s">
        <v>12</v>
      </c>
      <c r="I46" s="346">
        <f t="shared" si="3"/>
        <v>0</v>
      </c>
      <c r="J46" s="333"/>
      <c r="K46" s="333"/>
      <c r="L46" s="199"/>
      <c r="M46" s="199"/>
      <c r="N46" s="237"/>
      <c r="O46" s="237">
        <f t="shared" si="4"/>
        <v>0</v>
      </c>
    </row>
    <row r="47" spans="1:15" s="200" customFormat="1" ht="24.95" hidden="1" customHeight="1" x14ac:dyDescent="0.2">
      <c r="A47" s="74" t="s">
        <v>382</v>
      </c>
      <c r="B47" s="413">
        <v>40</v>
      </c>
      <c r="C47" s="427" t="s">
        <v>478</v>
      </c>
      <c r="D47" s="256">
        <f t="shared" si="1"/>
        <v>4.95</v>
      </c>
      <c r="E47" s="205">
        <f>IFERROR(VLOOKUP($A47,'Control-CHO Noviembre 2023  '!$I$8:$L$24,3,FALSE),0)</f>
        <v>0</v>
      </c>
      <c r="F47" s="205">
        <f>IFERROR(VLOOKUP($A47,'Control-CHO Noviembre 2023  '!$I$8:$L$24,2,FALSE),0)</f>
        <v>0</v>
      </c>
      <c r="G47" s="205">
        <f t="shared" si="2"/>
        <v>0</v>
      </c>
      <c r="H47" s="347" t="s">
        <v>12</v>
      </c>
      <c r="I47" s="346">
        <f t="shared" si="3"/>
        <v>0</v>
      </c>
      <c r="J47" s="333"/>
      <c r="K47" s="333"/>
      <c r="L47" s="199"/>
      <c r="M47" s="199"/>
      <c r="N47" s="71" t="s">
        <v>381</v>
      </c>
      <c r="O47" s="237">
        <f t="shared" si="4"/>
        <v>0</v>
      </c>
    </row>
    <row r="48" spans="1:15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1"/>
        <v>5.8</v>
      </c>
      <c r="E48" s="205">
        <f>IFERROR(VLOOKUP($A48,'Control-CHO Noviembre 2023  '!$I$8:$L$24,3,FALSE),0)</f>
        <v>0</v>
      </c>
      <c r="F48" s="205">
        <f>IFERROR(VLOOKUP($A48,'Control-CHO Noviembre 2023  '!$I$8:$L$24,2,FALSE),0)</f>
        <v>0</v>
      </c>
      <c r="G48" s="205">
        <f t="shared" si="2"/>
        <v>0</v>
      </c>
      <c r="H48" s="347" t="s">
        <v>12</v>
      </c>
      <c r="I48" s="346">
        <f t="shared" si="3"/>
        <v>0</v>
      </c>
      <c r="J48" s="333"/>
      <c r="K48" s="333"/>
      <c r="L48" s="199"/>
      <c r="M48" s="199"/>
      <c r="N48" s="237"/>
      <c r="O48" s="237">
        <f t="shared" si="4"/>
        <v>0</v>
      </c>
    </row>
    <row r="49" spans="1:16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1"/>
        <v>6.22</v>
      </c>
      <c r="E49" s="205">
        <f>IFERROR(VLOOKUP($A49,'Control-CHO Noviembre 2023  '!$I$8:$L$24,3,FALSE),0)</f>
        <v>0</v>
      </c>
      <c r="F49" s="205">
        <f>IFERROR(VLOOKUP($A49,'Control-CHO Noviembre 2023  '!$I$8:$L$24,2,FALSE),0)</f>
        <v>0</v>
      </c>
      <c r="G49" s="205">
        <f t="shared" si="2"/>
        <v>0</v>
      </c>
      <c r="H49" s="347" t="s">
        <v>12</v>
      </c>
      <c r="I49" s="346">
        <f t="shared" si="3"/>
        <v>0</v>
      </c>
      <c r="J49" s="377"/>
      <c r="M49" s="199"/>
      <c r="N49" s="237"/>
      <c r="O49" s="237"/>
    </row>
    <row r="50" spans="1:16" s="200" customFormat="1" ht="24.95" hidden="1" customHeight="1" x14ac:dyDescent="0.2">
      <c r="A50" s="74" t="s">
        <v>149</v>
      </c>
      <c r="B50" s="413">
        <v>43</v>
      </c>
      <c r="C50" s="427" t="s">
        <v>481</v>
      </c>
      <c r="D50" s="256">
        <f t="shared" si="1"/>
        <v>7.02</v>
      </c>
      <c r="E50" s="205">
        <f>IFERROR(VLOOKUP($A50,'Control-CHO Noviembre 2023  '!$I$8:$L$24,3,FALSE),0)</f>
        <v>0</v>
      </c>
      <c r="F50" s="205">
        <f>IFERROR(VLOOKUP($A50,'Control-CHO Noviembre 2023  '!$I$8:$L$24,2,FALSE),0)</f>
        <v>0</v>
      </c>
      <c r="G50" s="205">
        <f t="shared" si="2"/>
        <v>0</v>
      </c>
      <c r="H50" s="347" t="s">
        <v>12</v>
      </c>
      <c r="I50" s="346">
        <f t="shared" si="3"/>
        <v>0</v>
      </c>
      <c r="J50" s="333"/>
      <c r="K50" s="333"/>
      <c r="L50" s="199"/>
      <c r="M50" s="199"/>
      <c r="N50" s="71" t="s">
        <v>234</v>
      </c>
      <c r="O50" s="237">
        <f t="shared" si="4"/>
        <v>0</v>
      </c>
    </row>
    <row r="51" spans="1:16" s="200" customFormat="1" ht="24.75" hidden="1" customHeight="1" x14ac:dyDescent="0.2">
      <c r="A51" s="74" t="s">
        <v>214</v>
      </c>
      <c r="B51" s="413">
        <v>44</v>
      </c>
      <c r="C51" s="427" t="s">
        <v>482</v>
      </c>
      <c r="D51" s="256">
        <f t="shared" si="1"/>
        <v>6.21</v>
      </c>
      <c r="E51" s="205">
        <f>IFERROR(VLOOKUP($A51,'Control-CHO Noviembre 2023  '!$I$8:$L$24,3,FALSE),0)</f>
        <v>0</v>
      </c>
      <c r="F51" s="205">
        <f>IFERROR(VLOOKUP($A51,'Control-CHO Noviembre 2023  '!$I$8:$L$24,2,FALSE),0)</f>
        <v>0</v>
      </c>
      <c r="G51" s="205">
        <f t="shared" si="2"/>
        <v>0</v>
      </c>
      <c r="H51" s="347" t="s">
        <v>12</v>
      </c>
      <c r="I51" s="346">
        <f t="shared" si="3"/>
        <v>0</v>
      </c>
      <c r="J51" s="333"/>
      <c r="N51" s="71" t="s">
        <v>269</v>
      </c>
      <c r="O51" s="237">
        <f>G51</f>
        <v>0</v>
      </c>
    </row>
    <row r="52" spans="1:16" s="200" customFormat="1" ht="24.95" hidden="1" customHeight="1" x14ac:dyDescent="0.2">
      <c r="A52" s="74" t="s">
        <v>166</v>
      </c>
      <c r="B52" s="413">
        <v>45</v>
      </c>
      <c r="C52" s="427" t="s">
        <v>167</v>
      </c>
      <c r="D52" s="256">
        <f t="shared" si="1"/>
        <v>7.95</v>
      </c>
      <c r="E52" s="205">
        <f>IFERROR(VLOOKUP($A52,'Control-CHO Noviembre 2023  '!$I$8:$L$24,3,FALSE),0)</f>
        <v>0</v>
      </c>
      <c r="F52" s="205">
        <f>IFERROR(VLOOKUP($A52,'Control-CHO Noviembre 2023  '!$I$8:$L$24,2,FALSE),0)</f>
        <v>0</v>
      </c>
      <c r="G52" s="205">
        <f t="shared" si="2"/>
        <v>0</v>
      </c>
      <c r="H52" s="347" t="s">
        <v>12</v>
      </c>
      <c r="I52" s="346">
        <f t="shared" si="3"/>
        <v>0</v>
      </c>
      <c r="J52" s="333"/>
      <c r="N52" s="71" t="s">
        <v>235</v>
      </c>
      <c r="O52" s="237">
        <f t="shared" si="4"/>
        <v>0</v>
      </c>
    </row>
    <row r="53" spans="1:16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1"/>
        <v>5.59</v>
      </c>
      <c r="E53" s="205">
        <f>IFERROR(VLOOKUP($A53,'Control-CHO Noviembre 2023  '!$I$8:$L$24,3,FALSE),0)</f>
        <v>0</v>
      </c>
      <c r="F53" s="205">
        <f>IFERROR(VLOOKUP($A53,'Control-CHO Noviembre 2023  '!$I$8:$L$24,2,FALSE),0)</f>
        <v>0</v>
      </c>
      <c r="G53" s="205">
        <f t="shared" si="2"/>
        <v>0</v>
      </c>
      <c r="H53" s="347" t="s">
        <v>12</v>
      </c>
      <c r="I53" s="346">
        <f t="shared" si="3"/>
        <v>0</v>
      </c>
      <c r="J53" s="333"/>
      <c r="N53" s="237"/>
      <c r="O53" s="237">
        <f t="shared" si="4"/>
        <v>0</v>
      </c>
    </row>
    <row r="54" spans="1:16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1"/>
        <v>4.93</v>
      </c>
      <c r="E54" s="205">
        <f>IFERROR(VLOOKUP($A54,'Control-CHO Noviembre 2023  '!$I$8:$L$24,3,FALSE),0)</f>
        <v>0</v>
      </c>
      <c r="F54" s="205">
        <f>IFERROR(VLOOKUP($A54,'Control-CHO Noviembre 2023  '!$I$8:$L$24,2,FALSE),0)</f>
        <v>0</v>
      </c>
      <c r="G54" s="205">
        <f t="shared" si="2"/>
        <v>0</v>
      </c>
      <c r="H54" s="347" t="s">
        <v>12</v>
      </c>
      <c r="I54" s="346">
        <f t="shared" si="3"/>
        <v>0</v>
      </c>
      <c r="J54" s="333"/>
      <c r="N54" s="237"/>
      <c r="O54" s="237">
        <f t="shared" si="4"/>
        <v>0</v>
      </c>
    </row>
    <row r="55" spans="1:16" s="200" customFormat="1" ht="24.95" hidden="1" customHeight="1" x14ac:dyDescent="0.2">
      <c r="A55" s="74" t="s">
        <v>484</v>
      </c>
      <c r="B55" s="413">
        <v>48</v>
      </c>
      <c r="C55" s="427" t="s">
        <v>484</v>
      </c>
      <c r="D55" s="256">
        <f t="shared" si="1"/>
        <v>5.75</v>
      </c>
      <c r="E55" s="205">
        <f>IFERROR(VLOOKUP($A55,'Control-CHO Noviembre 2023  '!$I$8:$L$24,3,FALSE),0)</f>
        <v>0</v>
      </c>
      <c r="F55" s="205">
        <f>IFERROR(VLOOKUP($A55,'Control-CHO Noviembre 2023  '!$I$8:$L$24,2,FALSE),0)</f>
        <v>0</v>
      </c>
      <c r="G55" s="205">
        <f t="shared" si="2"/>
        <v>0</v>
      </c>
      <c r="H55" s="347" t="s">
        <v>12</v>
      </c>
      <c r="I55" s="346">
        <f t="shared" si="3"/>
        <v>0</v>
      </c>
      <c r="J55" s="333"/>
      <c r="N55" s="422">
        <v>20002380</v>
      </c>
      <c r="O55" s="237">
        <f t="shared" si="4"/>
        <v>0</v>
      </c>
      <c r="P55" s="200" t="s">
        <v>489</v>
      </c>
    </row>
    <row r="56" spans="1:16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256">
        <f t="shared" si="1"/>
        <v>2.95</v>
      </c>
      <c r="E56" s="205">
        <f>IFERROR(VLOOKUP($A56,'Control-CHO Noviembre 2023  '!$I$8:$L$24,3,FALSE),0)</f>
        <v>0</v>
      </c>
      <c r="F56" s="205">
        <f>IFERROR(VLOOKUP($A56,'Control-CHO Noviembre 2023  '!$I$8:$L$24,2,FALSE),0)</f>
        <v>0</v>
      </c>
      <c r="G56" s="205">
        <f t="shared" si="2"/>
        <v>0</v>
      </c>
      <c r="H56" s="347" t="s">
        <v>12</v>
      </c>
      <c r="I56" s="346">
        <f t="shared" si="3"/>
        <v>0</v>
      </c>
      <c r="J56" s="333"/>
      <c r="M56" s="199"/>
      <c r="N56" s="71" t="s">
        <v>399</v>
      </c>
      <c r="O56" s="237">
        <f>G56</f>
        <v>0</v>
      </c>
    </row>
    <row r="57" spans="1:16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256">
        <f t="shared" si="1"/>
        <v>2.71</v>
      </c>
      <c r="E57" s="205">
        <f>IFERROR(VLOOKUP($A57,'Control-CHO Noviembre 2023  '!$I$8:$L$24,3,FALSE),0)</f>
        <v>0</v>
      </c>
      <c r="F57" s="205">
        <f>IFERROR(VLOOKUP($A57,'Control-CHO Noviembre 2023  '!$I$8:$L$24,2,FALSE),0)</f>
        <v>0</v>
      </c>
      <c r="G57" s="205">
        <f t="shared" si="2"/>
        <v>0</v>
      </c>
      <c r="H57" s="347" t="s">
        <v>12</v>
      </c>
      <c r="I57" s="346">
        <f t="shared" si="3"/>
        <v>0</v>
      </c>
      <c r="J57" s="333"/>
      <c r="M57" s="199"/>
      <c r="N57" s="71" t="s">
        <v>399</v>
      </c>
      <c r="O57" s="237">
        <f>G57</f>
        <v>0</v>
      </c>
    </row>
    <row r="58" spans="1:16" s="200" customFormat="1" ht="24.95" customHeight="1" x14ac:dyDescent="0.2">
      <c r="A58" s="261" t="s">
        <v>626</v>
      </c>
      <c r="B58" s="413">
        <v>51</v>
      </c>
      <c r="C58" s="421" t="s">
        <v>633</v>
      </c>
      <c r="D58" s="256">
        <f t="shared" si="1"/>
        <v>4.0199999999999996</v>
      </c>
      <c r="E58" s="205">
        <f>IFERROR(VLOOKUP($A58,'Control-CHO Noviembre 2023  '!$I$8:$L$24,3,FALSE),0)</f>
        <v>0</v>
      </c>
      <c r="F58" s="205">
        <f>IFERROR(VLOOKUP($A58,'Control-CHO Noviembre 2023  '!$I$8:$L$24,2,FALSE),0)</f>
        <v>1190</v>
      </c>
      <c r="G58" s="205">
        <f t="shared" si="2"/>
        <v>1190</v>
      </c>
      <c r="H58" s="347" t="s">
        <v>12</v>
      </c>
      <c r="I58" s="346">
        <f t="shared" si="3"/>
        <v>4783.7999999999993</v>
      </c>
      <c r="J58" s="333"/>
      <c r="M58" s="199"/>
      <c r="N58" s="71" t="s">
        <v>640</v>
      </c>
      <c r="O58" s="237">
        <f>G58</f>
        <v>1190</v>
      </c>
    </row>
    <row r="59" spans="1:16" s="200" customFormat="1" ht="24.95" customHeight="1" x14ac:dyDescent="0.2">
      <c r="A59" s="261" t="s">
        <v>625</v>
      </c>
      <c r="B59" s="413">
        <v>52</v>
      </c>
      <c r="C59" s="421" t="s">
        <v>634</v>
      </c>
      <c r="D59" s="256">
        <f t="shared" si="1"/>
        <v>6.41</v>
      </c>
      <c r="E59" s="205">
        <f>IFERROR(VLOOKUP($A59,'Control-CHO Noviembre 2023  '!$I$8:$L$24,3,FALSE),0)</f>
        <v>0</v>
      </c>
      <c r="F59" s="205">
        <f>IFERROR(VLOOKUP($A59,'Control-CHO Noviembre 2023  '!$I$8:$L$24,2,FALSE),0)</f>
        <v>1985</v>
      </c>
      <c r="G59" s="205">
        <f t="shared" si="2"/>
        <v>1985</v>
      </c>
      <c r="H59" s="347" t="s">
        <v>12</v>
      </c>
      <c r="I59" s="346">
        <f t="shared" si="3"/>
        <v>12723.85</v>
      </c>
      <c r="J59" s="333"/>
      <c r="M59" s="199"/>
      <c r="N59" s="71" t="s">
        <v>641</v>
      </c>
      <c r="O59" s="237">
        <f>G59</f>
        <v>1985</v>
      </c>
    </row>
    <row r="60" spans="1:16" ht="30" customHeight="1" x14ac:dyDescent="0.2">
      <c r="B60" s="202"/>
      <c r="C60" s="539" t="s">
        <v>11</v>
      </c>
      <c r="D60" s="539"/>
      <c r="E60" s="381">
        <f>SUM(E8:E59)</f>
        <v>1075</v>
      </c>
      <c r="F60" s="381">
        <f t="shared" ref="F60" si="5">SUM(F8:F59)</f>
        <v>3835</v>
      </c>
      <c r="G60" s="205">
        <f t="shared" si="2"/>
        <v>4910</v>
      </c>
      <c r="H60" s="408" t="s">
        <v>12</v>
      </c>
      <c r="I60" s="81">
        <f>SUM(I8:I59)</f>
        <v>23295.15</v>
      </c>
      <c r="J60" s="199"/>
      <c r="K60" s="248"/>
      <c r="L60" s="248"/>
      <c r="M60" s="321"/>
      <c r="N60" s="71"/>
      <c r="O60" s="237"/>
    </row>
    <row r="61" spans="1:16" ht="30" customHeight="1" x14ac:dyDescent="0.2">
      <c r="B61" s="202"/>
      <c r="C61" s="527"/>
      <c r="D61" s="527"/>
      <c r="E61" s="527"/>
      <c r="F61" s="527"/>
      <c r="G61" s="382"/>
      <c r="I61" s="81" t="s">
        <v>328</v>
      </c>
      <c r="J61" s="377"/>
      <c r="L61" s="321"/>
    </row>
    <row r="62" spans="1:16" ht="30" customHeight="1" x14ac:dyDescent="0.2">
      <c r="B62" s="431" t="s">
        <v>643</v>
      </c>
      <c r="C62" s="540" t="s">
        <v>326</v>
      </c>
      <c r="D62" s="540"/>
      <c r="E62" s="540"/>
      <c r="F62" s="540"/>
      <c r="G62" s="540"/>
      <c r="H62" s="409">
        <f>I62/$I$62</f>
        <v>1</v>
      </c>
      <c r="I62" s="385">
        <f>I60</f>
        <v>23295.15</v>
      </c>
      <c r="J62" s="377"/>
      <c r="L62" s="321"/>
      <c r="N62" s="199" t="s">
        <v>649</v>
      </c>
    </row>
    <row r="63" spans="1:16" ht="30" customHeight="1" x14ac:dyDescent="0.2">
      <c r="B63" s="431">
        <v>400000000</v>
      </c>
      <c r="C63" s="547" t="s">
        <v>645</v>
      </c>
      <c r="D63" s="540"/>
      <c r="E63" s="540"/>
      <c r="F63" s="540"/>
      <c r="G63" s="540"/>
      <c r="H63" s="392">
        <f>I63/$I$62</f>
        <v>0.1693957755155043</v>
      </c>
      <c r="I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3946.1000000000004</v>
      </c>
      <c r="J63" s="333"/>
      <c r="K63" s="333"/>
      <c r="L63" s="333"/>
      <c r="N63" s="199">
        <v>80096074</v>
      </c>
    </row>
    <row r="64" spans="1:16" ht="30" customHeight="1" x14ac:dyDescent="0.2">
      <c r="B64" s="431">
        <v>400000000</v>
      </c>
      <c r="C64" s="547" t="s">
        <v>646</v>
      </c>
      <c r="D64" s="540"/>
      <c r="E64" s="540"/>
      <c r="F64" s="540" t="e">
        <f>#REF!/#REF!</f>
        <v>#REF!</v>
      </c>
      <c r="G64" s="540"/>
      <c r="H64" s="392">
        <f>I64/$I$62</f>
        <v>0.83060422448449567</v>
      </c>
      <c r="I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19349.05</v>
      </c>
      <c r="J64" s="377"/>
      <c r="K64" s="321"/>
      <c r="L64" s="321"/>
    </row>
    <row r="65" spans="1:17" ht="25.5" customHeight="1" x14ac:dyDescent="0.2">
      <c r="B65" s="202"/>
      <c r="C65" s="290"/>
      <c r="D65" s="201"/>
      <c r="E65" s="163"/>
      <c r="F65" s="372" t="e">
        <f>#REF!+#REF!</f>
        <v>#REF!</v>
      </c>
      <c r="G65" s="201"/>
      <c r="H65" s="201"/>
      <c r="I65" s="164"/>
      <c r="J65" s="377"/>
      <c r="L65" s="199" t="str">
        <f>B5</f>
        <v>Período Diciembre 2023</v>
      </c>
    </row>
    <row r="66" spans="1:17" ht="30" customHeight="1" x14ac:dyDescent="0.2">
      <c r="B66" s="431">
        <v>400000000</v>
      </c>
      <c r="C66" s="541" t="s">
        <v>635</v>
      </c>
      <c r="D66" s="542"/>
      <c r="E66" s="543"/>
      <c r="F66" s="256">
        <v>75</v>
      </c>
      <c r="G66" s="167">
        <v>10</v>
      </c>
      <c r="H66" s="205" t="s">
        <v>10</v>
      </c>
      <c r="I66" s="346">
        <f>(F66*G66)</f>
        <v>750</v>
      </c>
      <c r="J66" s="377"/>
      <c r="K66" s="321"/>
      <c r="M66" s="199" t="s">
        <v>347</v>
      </c>
      <c r="N66" s="199">
        <v>800896075</v>
      </c>
      <c r="P66" s="200">
        <v>20002585</v>
      </c>
      <c r="Q66" s="333" t="s">
        <v>647</v>
      </c>
    </row>
    <row r="67" spans="1:17" ht="35.25" customHeight="1" x14ac:dyDescent="0.2">
      <c r="B67" s="431">
        <v>400000000</v>
      </c>
      <c r="C67" s="541" t="s">
        <v>636</v>
      </c>
      <c r="D67" s="542"/>
      <c r="E67" s="543"/>
      <c r="F67" s="450">
        <v>1792450.84</v>
      </c>
      <c r="G67" s="167">
        <v>1</v>
      </c>
      <c r="H67" s="205" t="s">
        <v>10</v>
      </c>
      <c r="I67" s="340">
        <f>(F67*G67)</f>
        <v>1792450.84</v>
      </c>
      <c r="J67" s="377"/>
      <c r="K67" s="321"/>
      <c r="M67" s="199" t="s">
        <v>346</v>
      </c>
      <c r="N67" s="199">
        <v>800896096</v>
      </c>
      <c r="P67" s="201">
        <v>20002374</v>
      </c>
      <c r="Q67" s="393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H68" s="448"/>
      <c r="I68" s="449"/>
      <c r="J68" s="378"/>
      <c r="N68" s="199"/>
      <c r="O68" s="199"/>
    </row>
    <row r="69" spans="1:17" s="237" customFormat="1" ht="30" customHeight="1" x14ac:dyDescent="0.2">
      <c r="A69" s="199"/>
      <c r="B69" s="436" t="s">
        <v>325</v>
      </c>
      <c r="C69" s="550"/>
      <c r="D69" s="551"/>
      <c r="E69" s="552"/>
      <c r="F69" s="205" t="s">
        <v>8</v>
      </c>
      <c r="G69" s="533">
        <f>I66+I62</f>
        <v>24045.15</v>
      </c>
      <c r="H69" s="533"/>
      <c r="I69" s="533"/>
      <c r="J69" s="378"/>
      <c r="N69" s="199"/>
      <c r="O69" s="225"/>
    </row>
    <row r="70" spans="1:17" s="237" customFormat="1" ht="30" customHeight="1" x14ac:dyDescent="0.2">
      <c r="A70" s="199"/>
      <c r="B70" s="436" t="s">
        <v>15</v>
      </c>
      <c r="C70" s="436"/>
      <c r="D70" s="436"/>
      <c r="E70" s="436"/>
      <c r="F70" s="205" t="s">
        <v>9</v>
      </c>
      <c r="G70" s="533">
        <f>I67</f>
        <v>1792450.84</v>
      </c>
      <c r="H70" s="533"/>
      <c r="I70" s="533"/>
      <c r="J70" s="378"/>
      <c r="N70" s="199"/>
      <c r="O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8"/>
      <c r="O71" s="200"/>
    </row>
    <row r="72" spans="1:17" ht="24.95" customHeight="1" x14ac:dyDescent="0.2">
      <c r="B72" s="234"/>
      <c r="C72" s="237"/>
      <c r="D72" s="237"/>
      <c r="E72" s="237"/>
      <c r="I72" s="236"/>
    </row>
    <row r="73" spans="1:17" ht="24.95" customHeight="1" x14ac:dyDescent="0.2">
      <c r="B73" s="234"/>
      <c r="C73" s="237"/>
      <c r="D73" s="237"/>
      <c r="E73" s="237"/>
      <c r="I73" s="236"/>
    </row>
    <row r="74" spans="1:17" ht="24.95" customHeight="1" x14ac:dyDescent="0.2">
      <c r="B74" s="234"/>
      <c r="C74" s="237"/>
      <c r="D74" s="237"/>
      <c r="E74" s="237"/>
      <c r="I74" s="236"/>
    </row>
    <row r="75" spans="1:17" ht="24.95" customHeight="1" x14ac:dyDescent="0.2">
      <c r="B75" s="234"/>
      <c r="C75" s="237"/>
      <c r="D75" s="237"/>
      <c r="E75" s="237"/>
      <c r="I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35"/>
    </row>
    <row r="77" spans="1:17" ht="24.95" customHeight="1" x14ac:dyDescent="0.2">
      <c r="B77" s="234"/>
      <c r="D77" s="225"/>
      <c r="F77" s="225"/>
      <c r="G77" s="225"/>
      <c r="H77" s="225"/>
      <c r="I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10"/>
      <c r="J78" s="379"/>
    </row>
    <row r="79" spans="1:17" ht="15.75" x14ac:dyDescent="0.25">
      <c r="B79" s="230"/>
      <c r="C79" s="229" t="s">
        <v>648</v>
      </c>
      <c r="D79" s="228"/>
      <c r="F79" s="537" t="s">
        <v>337</v>
      </c>
      <c r="G79" s="537"/>
      <c r="H79" s="537"/>
      <c r="I79" s="538"/>
      <c r="J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A153" s="199" t="s">
        <v>631</v>
      </c>
      <c r="B153" s="199">
        <v>2.71</v>
      </c>
      <c r="D153" s="412"/>
    </row>
    <row r="154" spans="1:4" x14ac:dyDescent="0.2">
      <c r="A154" s="199" t="s">
        <v>626</v>
      </c>
      <c r="B154" s="199">
        <v>4.0199999999999996</v>
      </c>
    </row>
    <row r="155" spans="1:4" x14ac:dyDescent="0.2">
      <c r="A155" s="199" t="s">
        <v>625</v>
      </c>
      <c r="B155" s="199">
        <v>6.41</v>
      </c>
    </row>
  </sheetData>
  <autoFilter ref="A7:Q67" xr:uid="{C1B326C2-B991-4A19-A257-6148D3C2A1CC}">
    <filterColumn colId="6">
      <filters blank="1">
        <filter val="1,00"/>
        <filter val="10,00"/>
        <filter val="1190"/>
        <filter val="1985"/>
        <filter val="405"/>
        <filter val="4910"/>
        <filter val="660"/>
        <filter val="670"/>
      </filters>
    </filterColumn>
  </autoFilter>
  <mergeCells count="16">
    <mergeCell ref="C61:F61"/>
    <mergeCell ref="B2:I2"/>
    <mergeCell ref="B3:I3"/>
    <mergeCell ref="B4:I4"/>
    <mergeCell ref="B5:I5"/>
    <mergeCell ref="C60:D60"/>
    <mergeCell ref="G70:I70"/>
    <mergeCell ref="E78:I78"/>
    <mergeCell ref="F79:I79"/>
    <mergeCell ref="C62:G62"/>
    <mergeCell ref="C63:G63"/>
    <mergeCell ref="C64:G64"/>
    <mergeCell ref="C66:E66"/>
    <mergeCell ref="C67:E67"/>
    <mergeCell ref="C69:E69"/>
    <mergeCell ref="G69:I6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6F91-8523-45D8-9D62-5130A23D19D1}">
  <sheetPr>
    <pageSetUpPr fitToPage="1"/>
  </sheetPr>
  <dimension ref="A1:P119"/>
  <sheetViews>
    <sheetView zoomScaleNormal="100" workbookViewId="0">
      <selection activeCell="B4" sqref="B4:I1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9" width="20.140625" style="199" bestFit="1" customWidth="1"/>
    <col min="10" max="10" width="25.28515625" style="199" bestFit="1" customWidth="1"/>
    <col min="11" max="11" width="7" style="199" bestFit="1" customWidth="1"/>
    <col min="12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7" t="s">
        <v>74</v>
      </c>
      <c r="G3" s="247" t="s">
        <v>551</v>
      </c>
    </row>
    <row r="4" spans="2:16" ht="15" x14ac:dyDescent="0.2">
      <c r="B4" s="458" t="s">
        <v>688</v>
      </c>
      <c r="C4" s="459">
        <v>45222</v>
      </c>
      <c r="D4" s="458" t="s">
        <v>32</v>
      </c>
      <c r="E4" s="458">
        <v>200</v>
      </c>
      <c r="F4" s="204"/>
      <c r="G4" s="204" t="s">
        <v>384</v>
      </c>
      <c r="I4" s="200"/>
    </row>
    <row r="5" spans="2:16" ht="15" x14ac:dyDescent="0.2">
      <c r="B5" s="458" t="s">
        <v>688</v>
      </c>
      <c r="C5" s="459">
        <v>45222</v>
      </c>
      <c r="D5" s="458" t="s">
        <v>625</v>
      </c>
      <c r="E5" s="458">
        <v>755</v>
      </c>
      <c r="F5" s="204"/>
      <c r="G5" s="204" t="s">
        <v>383</v>
      </c>
      <c r="I5" s="200"/>
    </row>
    <row r="6" spans="2:16" ht="15" x14ac:dyDescent="0.2">
      <c r="B6" s="458" t="s">
        <v>688</v>
      </c>
      <c r="C6" s="459">
        <v>45222</v>
      </c>
      <c r="D6" s="458" t="s">
        <v>430</v>
      </c>
      <c r="E6" s="460">
        <v>315</v>
      </c>
      <c r="F6" s="204"/>
      <c r="G6" s="204" t="s">
        <v>383</v>
      </c>
      <c r="I6" s="101" t="s">
        <v>154</v>
      </c>
      <c r="J6" s="101" t="s">
        <v>112</v>
      </c>
      <c r="K6" s="76"/>
      <c r="L6" s="76"/>
      <c r="M6"/>
      <c r="N6"/>
      <c r="O6"/>
    </row>
    <row r="7" spans="2:16" ht="15" x14ac:dyDescent="0.2">
      <c r="B7" s="458" t="s">
        <v>688</v>
      </c>
      <c r="C7" s="459">
        <v>45222</v>
      </c>
      <c r="D7" s="458" t="s">
        <v>626</v>
      </c>
      <c r="E7" s="458">
        <v>420</v>
      </c>
      <c r="F7" s="204"/>
      <c r="G7" s="204" t="s">
        <v>383</v>
      </c>
      <c r="I7" s="101" t="s">
        <v>23</v>
      </c>
      <c r="J7" s="76" t="s">
        <v>383</v>
      </c>
      <c r="K7" s="76" t="s">
        <v>384</v>
      </c>
      <c r="L7" s="76" t="s">
        <v>24</v>
      </c>
      <c r="M7"/>
      <c r="N7"/>
      <c r="O7"/>
    </row>
    <row r="8" spans="2:16" ht="15" x14ac:dyDescent="0.2">
      <c r="B8" s="458" t="s">
        <v>688</v>
      </c>
      <c r="C8" s="459">
        <v>45222</v>
      </c>
      <c r="D8" s="458" t="s">
        <v>38</v>
      </c>
      <c r="E8" s="458">
        <v>195</v>
      </c>
      <c r="F8" s="204"/>
      <c r="G8" s="204" t="s">
        <v>384</v>
      </c>
      <c r="I8" s="76" t="s">
        <v>32</v>
      </c>
      <c r="J8" s="465"/>
      <c r="K8" s="465">
        <v>670</v>
      </c>
      <c r="L8" s="465">
        <v>670</v>
      </c>
      <c r="M8"/>
      <c r="N8"/>
      <c r="O8"/>
      <c r="P8" s="200"/>
    </row>
    <row r="9" spans="2:16" ht="15" x14ac:dyDescent="0.2">
      <c r="B9" s="458" t="s">
        <v>689</v>
      </c>
      <c r="C9" s="459">
        <v>45236</v>
      </c>
      <c r="D9" s="458" t="s">
        <v>625</v>
      </c>
      <c r="E9" s="458">
        <v>760</v>
      </c>
      <c r="F9" s="204"/>
      <c r="G9" s="204" t="s">
        <v>383</v>
      </c>
      <c r="I9" s="76" t="s">
        <v>625</v>
      </c>
      <c r="J9" s="465">
        <v>1985</v>
      </c>
      <c r="K9" s="465"/>
      <c r="L9" s="465">
        <v>1985</v>
      </c>
      <c r="M9"/>
      <c r="N9"/>
      <c r="O9"/>
      <c r="P9" s="200"/>
    </row>
    <row r="10" spans="2:16" ht="15" x14ac:dyDescent="0.2">
      <c r="B10" s="458" t="s">
        <v>689</v>
      </c>
      <c r="C10" s="459">
        <v>45236</v>
      </c>
      <c r="D10" s="458" t="s">
        <v>32</v>
      </c>
      <c r="E10" s="458">
        <v>210</v>
      </c>
      <c r="F10" s="204"/>
      <c r="G10" s="204" t="s">
        <v>384</v>
      </c>
      <c r="I10" s="76" t="s">
        <v>430</v>
      </c>
      <c r="J10" s="465">
        <v>660</v>
      </c>
      <c r="K10" s="465"/>
      <c r="L10" s="465">
        <v>660</v>
      </c>
      <c r="M10"/>
      <c r="N10"/>
      <c r="O10"/>
      <c r="P10" s="200"/>
    </row>
    <row r="11" spans="2:16" ht="15" x14ac:dyDescent="0.2">
      <c r="B11" s="458" t="s">
        <v>689</v>
      </c>
      <c r="C11" s="459">
        <v>45236</v>
      </c>
      <c r="D11" s="458" t="s">
        <v>626</v>
      </c>
      <c r="E11" s="458">
        <v>400</v>
      </c>
      <c r="F11" s="204"/>
      <c r="G11" s="204" t="s">
        <v>383</v>
      </c>
      <c r="I11" s="76" t="s">
        <v>38</v>
      </c>
      <c r="J11" s="465"/>
      <c r="K11" s="465">
        <v>405</v>
      </c>
      <c r="L11" s="465">
        <v>405</v>
      </c>
      <c r="M11"/>
      <c r="N11"/>
      <c r="O11"/>
      <c r="P11" s="200"/>
    </row>
    <row r="12" spans="2:16" ht="15" x14ac:dyDescent="0.2">
      <c r="B12" s="458" t="s">
        <v>690</v>
      </c>
      <c r="C12" s="459">
        <v>45245</v>
      </c>
      <c r="D12" s="458" t="s">
        <v>32</v>
      </c>
      <c r="E12" s="458">
        <v>260</v>
      </c>
      <c r="F12" s="204"/>
      <c r="G12" s="204" t="s">
        <v>384</v>
      </c>
      <c r="I12" s="76" t="s">
        <v>626</v>
      </c>
      <c r="J12" s="465">
        <v>1190</v>
      </c>
      <c r="K12" s="465"/>
      <c r="L12" s="465">
        <v>1190</v>
      </c>
      <c r="M12"/>
      <c r="N12"/>
      <c r="O12"/>
      <c r="P12" s="200"/>
    </row>
    <row r="13" spans="2:16" ht="15" x14ac:dyDescent="0.2">
      <c r="B13" s="458" t="s">
        <v>690</v>
      </c>
      <c r="C13" s="459">
        <v>45245</v>
      </c>
      <c r="D13" s="458" t="s">
        <v>625</v>
      </c>
      <c r="E13" s="458">
        <v>470</v>
      </c>
      <c r="F13" s="204"/>
      <c r="G13" s="204" t="s">
        <v>383</v>
      </c>
      <c r="I13" s="76" t="s">
        <v>24</v>
      </c>
      <c r="J13" s="465">
        <v>3835</v>
      </c>
      <c r="K13" s="465">
        <v>1075</v>
      </c>
      <c r="L13" s="465">
        <v>4910</v>
      </c>
      <c r="M13"/>
      <c r="N13"/>
      <c r="O13"/>
      <c r="P13" s="200"/>
    </row>
    <row r="14" spans="2:16" ht="15" x14ac:dyDescent="0.2">
      <c r="B14" s="458" t="s">
        <v>690</v>
      </c>
      <c r="C14" s="459">
        <v>45245</v>
      </c>
      <c r="D14" s="458" t="s">
        <v>626</v>
      </c>
      <c r="E14" s="458">
        <v>370</v>
      </c>
      <c r="F14" s="204"/>
      <c r="G14" s="204" t="s">
        <v>383</v>
      </c>
      <c r="I14"/>
      <c r="J14"/>
      <c r="K14"/>
      <c r="L14"/>
      <c r="M14"/>
      <c r="N14"/>
      <c r="O14"/>
      <c r="P14" s="200"/>
    </row>
    <row r="15" spans="2:16" ht="15" x14ac:dyDescent="0.2">
      <c r="B15" s="458" t="s">
        <v>690</v>
      </c>
      <c r="C15" s="459">
        <v>45245</v>
      </c>
      <c r="D15" s="458" t="s">
        <v>38</v>
      </c>
      <c r="E15" s="401">
        <v>210</v>
      </c>
      <c r="F15" s="204"/>
      <c r="G15" s="204" t="s">
        <v>384</v>
      </c>
      <c r="I15"/>
      <c r="J15"/>
      <c r="K15"/>
      <c r="L15"/>
      <c r="M15"/>
      <c r="N15"/>
      <c r="O15"/>
      <c r="P15" s="200"/>
    </row>
    <row r="16" spans="2:16" ht="15" x14ac:dyDescent="0.2">
      <c r="B16" s="458" t="s">
        <v>690</v>
      </c>
      <c r="C16" s="459">
        <v>45245</v>
      </c>
      <c r="D16" s="458" t="s">
        <v>430</v>
      </c>
      <c r="E16" s="458">
        <v>345</v>
      </c>
      <c r="F16" s="461"/>
      <c r="G16" s="204" t="s">
        <v>383</v>
      </c>
      <c r="H16" t="s">
        <v>613</v>
      </c>
      <c r="I16"/>
      <c r="J16"/>
      <c r="K16"/>
      <c r="L16"/>
      <c r="M16"/>
      <c r="N16"/>
      <c r="O16"/>
      <c r="P16" s="200"/>
    </row>
    <row r="17" spans="2:15" x14ac:dyDescent="0.2">
      <c r="B17" s="205"/>
      <c r="C17" s="207"/>
      <c r="D17" s="204"/>
      <c r="E17" s="401"/>
      <c r="F17" s="204"/>
      <c r="G17" s="204"/>
      <c r="I17"/>
      <c r="J17"/>
      <c r="K17"/>
      <c r="L17"/>
      <c r="M17"/>
      <c r="N17"/>
      <c r="O17"/>
    </row>
    <row r="18" spans="2:15" x14ac:dyDescent="0.2">
      <c r="B18" s="304"/>
      <c r="C18" s="455"/>
      <c r="D18" s="456"/>
      <c r="E18" s="457"/>
      <c r="F18" s="456"/>
      <c r="G18" s="456"/>
      <c r="I18"/>
      <c r="J18"/>
      <c r="K18"/>
      <c r="L18"/>
      <c r="M18"/>
      <c r="N18"/>
      <c r="O18"/>
    </row>
    <row r="19" spans="2:15" x14ac:dyDescent="0.2">
      <c r="B19" s="205"/>
      <c r="C19" s="207"/>
      <c r="D19" s="204"/>
      <c r="E19" s="401"/>
      <c r="F19" s="204"/>
      <c r="G19" s="204"/>
      <c r="I19"/>
      <c r="J19"/>
      <c r="K19"/>
      <c r="L19"/>
      <c r="M19"/>
      <c r="N19"/>
      <c r="O19"/>
    </row>
    <row r="20" spans="2:15" x14ac:dyDescent="0.2">
      <c r="B20" s="205"/>
      <c r="C20" s="207"/>
      <c r="D20" s="204"/>
      <c r="E20" s="401"/>
      <c r="F20" s="204"/>
      <c r="G20" s="204"/>
      <c r="I20"/>
      <c r="J20"/>
      <c r="K20"/>
      <c r="L20"/>
      <c r="M20"/>
      <c r="N20"/>
      <c r="O20"/>
    </row>
    <row r="21" spans="2:15" x14ac:dyDescent="0.2">
      <c r="B21" s="205"/>
      <c r="C21" s="207"/>
      <c r="D21" s="204"/>
      <c r="E21" s="401"/>
      <c r="F21" s="204"/>
      <c r="G21" s="204"/>
      <c r="I21"/>
      <c r="J21"/>
      <c r="K21"/>
      <c r="L21"/>
      <c r="M21"/>
      <c r="N21"/>
      <c r="O21"/>
    </row>
    <row r="22" spans="2:15" x14ac:dyDescent="0.2">
      <c r="B22" s="205"/>
      <c r="C22" s="207"/>
      <c r="D22" s="204"/>
      <c r="E22" s="401"/>
      <c r="F22" s="204"/>
      <c r="G22" s="204"/>
      <c r="I22"/>
      <c r="J22"/>
      <c r="K22"/>
      <c r="L22"/>
      <c r="M22"/>
      <c r="N22"/>
      <c r="O22"/>
    </row>
    <row r="23" spans="2:15" x14ac:dyDescent="0.2">
      <c r="B23" s="205"/>
      <c r="C23" s="207"/>
      <c r="D23" s="204"/>
      <c r="E23" s="341"/>
      <c r="F23" s="204"/>
      <c r="G23" s="204"/>
      <c r="H23" s="58"/>
      <c r="I23"/>
      <c r="J23"/>
      <c r="K23"/>
      <c r="L23"/>
      <c r="M23"/>
      <c r="N23"/>
      <c r="O23"/>
    </row>
    <row r="24" spans="2:15" x14ac:dyDescent="0.2">
      <c r="B24" s="205"/>
      <c r="C24" s="207"/>
      <c r="D24" s="204"/>
      <c r="E24" s="341"/>
      <c r="F24" s="204"/>
      <c r="G24" s="204"/>
      <c r="H24" s="58"/>
      <c r="I24"/>
      <c r="J24"/>
      <c r="K24"/>
      <c r="L24"/>
      <c r="M24"/>
      <c r="N24"/>
      <c r="O24"/>
    </row>
    <row r="25" spans="2:15" x14ac:dyDescent="0.2">
      <c r="B25" s="205"/>
      <c r="C25" s="207"/>
      <c r="D25" s="204"/>
      <c r="E25" s="341"/>
      <c r="F25" s="204"/>
      <c r="G25" s="204"/>
      <c r="H25" s="58"/>
      <c r="I25"/>
      <c r="J25"/>
      <c r="K25"/>
      <c r="L25"/>
      <c r="M25"/>
      <c r="N25"/>
    </row>
    <row r="26" spans="2:15" x14ac:dyDescent="0.2">
      <c r="B26" s="205"/>
      <c r="C26" s="207"/>
      <c r="D26" s="204"/>
      <c r="E26" s="358"/>
      <c r="F26" s="204"/>
      <c r="G26" s="204"/>
      <c r="H26" s="58"/>
      <c r="I26"/>
      <c r="J26"/>
      <c r="K26"/>
      <c r="L26"/>
      <c r="M26"/>
    </row>
    <row r="27" spans="2:15" x14ac:dyDescent="0.2">
      <c r="B27" s="205"/>
      <c r="C27" s="207"/>
      <c r="D27" s="204"/>
      <c r="E27" s="401"/>
      <c r="F27" s="204"/>
      <c r="G27" s="204"/>
      <c r="H27" s="58"/>
      <c r="I27"/>
      <c r="J27"/>
      <c r="K27" s="404"/>
      <c r="L27" s="404"/>
    </row>
    <row r="28" spans="2:15" x14ac:dyDescent="0.2">
      <c r="B28" s="205"/>
      <c r="C28" s="207"/>
      <c r="D28" s="204"/>
      <c r="E28" s="401"/>
      <c r="F28" s="204"/>
      <c r="G28" s="204"/>
      <c r="H28" s="58"/>
      <c r="I28"/>
      <c r="J28"/>
    </row>
    <row r="29" spans="2:15" x14ac:dyDescent="0.2">
      <c r="B29" s="205"/>
      <c r="C29" s="207"/>
      <c r="D29" s="204"/>
      <c r="E29" s="401"/>
      <c r="F29" s="204"/>
      <c r="G29" s="204"/>
      <c r="H29" s="58"/>
      <c r="I29"/>
      <c r="J29"/>
    </row>
    <row r="30" spans="2:15" x14ac:dyDescent="0.2">
      <c r="B30" s="205"/>
      <c r="C30" s="207"/>
      <c r="D30" s="204"/>
      <c r="E30" s="401"/>
      <c r="F30" s="204"/>
      <c r="G30" s="204"/>
      <c r="H30" s="58"/>
      <c r="I30"/>
      <c r="J30"/>
    </row>
    <row r="31" spans="2:15" x14ac:dyDescent="0.2">
      <c r="B31" s="205"/>
      <c r="C31" s="207"/>
      <c r="D31" s="204"/>
      <c r="E31" s="401"/>
      <c r="F31" s="204"/>
      <c r="G31" s="204"/>
      <c r="H31" s="58"/>
      <c r="I31"/>
      <c r="J31"/>
      <c r="K31" s="348"/>
      <c r="L31" s="200"/>
      <c r="M31" s="200"/>
      <c r="N31" s="200"/>
    </row>
    <row r="32" spans="2:15" x14ac:dyDescent="0.2">
      <c r="B32" s="205"/>
      <c r="C32" s="207"/>
      <c r="D32" s="204"/>
      <c r="E32" s="401"/>
      <c r="F32" s="204"/>
      <c r="G32" s="204"/>
      <c r="H32" s="58"/>
      <c r="I32"/>
      <c r="J32"/>
    </row>
    <row r="33" spans="1:10" x14ac:dyDescent="0.2">
      <c r="B33" s="205"/>
      <c r="C33" s="207"/>
      <c r="D33" s="204"/>
      <c r="E33" s="401"/>
      <c r="F33" s="204"/>
      <c r="G33" s="204"/>
      <c r="H33" s="58"/>
      <c r="I33"/>
      <c r="J33"/>
    </row>
    <row r="34" spans="1:10" x14ac:dyDescent="0.2">
      <c r="B34" s="205"/>
      <c r="C34" s="207"/>
      <c r="D34" s="204"/>
      <c r="E34" s="401"/>
      <c r="F34" s="204"/>
      <c r="G34" s="204"/>
      <c r="H34" s="58"/>
      <c r="I34"/>
      <c r="J34"/>
    </row>
    <row r="35" spans="1:10" x14ac:dyDescent="0.2">
      <c r="B35" s="205"/>
      <c r="C35" s="207"/>
      <c r="D35" s="204"/>
      <c r="E35" s="401"/>
      <c r="F35" s="204"/>
      <c r="G35" s="204"/>
      <c r="H35" s="58"/>
      <c r="I35"/>
      <c r="J35"/>
    </row>
    <row r="36" spans="1:10" x14ac:dyDescent="0.2">
      <c r="B36" s="205"/>
      <c r="C36" s="207"/>
      <c r="D36" s="204"/>
      <c r="E36" s="401"/>
      <c r="F36" s="204"/>
      <c r="G36" s="204"/>
      <c r="H36" s="58"/>
      <c r="I36"/>
      <c r="J36"/>
    </row>
    <row r="37" spans="1:10" x14ac:dyDescent="0.2">
      <c r="B37" s="205"/>
      <c r="C37" s="207"/>
      <c r="D37" s="204"/>
      <c r="E37" s="401"/>
      <c r="F37" s="204"/>
      <c r="G37" s="204"/>
      <c r="H37" s="58"/>
      <c r="I37"/>
      <c r="J37"/>
    </row>
    <row r="38" spans="1:10" x14ac:dyDescent="0.2">
      <c r="B38" s="205"/>
      <c r="C38" s="207"/>
      <c r="D38" s="204"/>
      <c r="E38" s="401"/>
      <c r="F38" s="204"/>
      <c r="G38" s="204"/>
      <c r="H38" s="58"/>
      <c r="I38"/>
      <c r="J38"/>
    </row>
    <row r="39" spans="1:10" x14ac:dyDescent="0.2">
      <c r="B39" s="205"/>
      <c r="C39" s="207"/>
      <c r="D39" s="204"/>
      <c r="E39" s="401"/>
      <c r="F39" s="204"/>
      <c r="G39" s="204"/>
      <c r="H39" s="58"/>
      <c r="I39"/>
      <c r="J39"/>
    </row>
    <row r="40" spans="1:10" x14ac:dyDescent="0.2">
      <c r="B40" s="205"/>
      <c r="C40" s="207"/>
      <c r="D40" s="204"/>
      <c r="E40" s="401"/>
      <c r="F40" s="204"/>
      <c r="G40" s="204"/>
      <c r="H40" s="58"/>
      <c r="I40"/>
      <c r="J40"/>
    </row>
    <row r="41" spans="1:10" x14ac:dyDescent="0.2">
      <c r="B41" s="205"/>
      <c r="C41" s="207"/>
      <c r="D41" s="204"/>
      <c r="E41" s="401"/>
      <c r="F41" s="204"/>
      <c r="G41" s="204"/>
      <c r="H41" s="58"/>
      <c r="I41"/>
      <c r="J41"/>
    </row>
    <row r="42" spans="1:10" x14ac:dyDescent="0.2">
      <c r="B42" s="205"/>
      <c r="C42" s="207"/>
      <c r="D42" s="204"/>
      <c r="E42" s="401"/>
      <c r="F42" s="204"/>
      <c r="G42" s="204"/>
      <c r="H42" s="58"/>
      <c r="I42"/>
      <c r="J42"/>
    </row>
    <row r="43" spans="1:10" x14ac:dyDescent="0.2">
      <c r="B43" s="205"/>
      <c r="C43" s="207"/>
      <c r="D43" s="204"/>
      <c r="E43" s="401"/>
      <c r="F43" s="204"/>
      <c r="G43" s="204"/>
      <c r="H43" s="58"/>
      <c r="I43"/>
      <c r="J43"/>
    </row>
    <row r="44" spans="1:10" x14ac:dyDescent="0.2">
      <c r="B44" s="205"/>
      <c r="C44" s="207"/>
      <c r="D44" s="204"/>
      <c r="E44" s="401"/>
      <c r="F44" s="204"/>
      <c r="G44" s="204"/>
      <c r="H44" s="58"/>
      <c r="I44"/>
      <c r="J44"/>
    </row>
    <row r="45" spans="1:10" x14ac:dyDescent="0.2">
      <c r="C45" s="203"/>
      <c r="F45" s="200"/>
      <c r="H45" s="58"/>
      <c r="I45"/>
      <c r="J45"/>
    </row>
    <row r="46" spans="1:10" s="200" customFormat="1" x14ac:dyDescent="0.2">
      <c r="A46" s="199"/>
      <c r="C46" s="203"/>
      <c r="G46" s="199"/>
      <c r="I46"/>
      <c r="J46"/>
    </row>
    <row r="47" spans="1:10" s="200" customFormat="1" x14ac:dyDescent="0.2">
      <c r="A47" s="199"/>
      <c r="C47" s="203"/>
      <c r="G47" s="199"/>
      <c r="I47"/>
      <c r="J47"/>
    </row>
    <row r="48" spans="1:10" s="200" customFormat="1" x14ac:dyDescent="0.2">
      <c r="A48" s="199"/>
      <c r="B48" t="s">
        <v>33</v>
      </c>
      <c r="C48" s="200" t="s">
        <v>384</v>
      </c>
      <c r="G48" s="199"/>
      <c r="I48"/>
      <c r="J48"/>
    </row>
    <row r="49" spans="1:10" s="200" customFormat="1" x14ac:dyDescent="0.2">
      <c r="A49" s="199"/>
      <c r="B49" t="s">
        <v>32</v>
      </c>
      <c r="C49" s="200" t="s">
        <v>383</v>
      </c>
      <c r="F49" s="201"/>
      <c r="G49" s="199"/>
      <c r="I49"/>
      <c r="J49"/>
    </row>
    <row r="50" spans="1:10" s="200" customFormat="1" x14ac:dyDescent="0.2">
      <c r="A50" s="199"/>
      <c r="B50" t="s">
        <v>38</v>
      </c>
      <c r="C50" s="200" t="s">
        <v>527</v>
      </c>
      <c r="F50" s="201"/>
      <c r="G50" s="199"/>
      <c r="I50" s="199"/>
    </row>
    <row r="51" spans="1:10" s="200" customFormat="1" x14ac:dyDescent="0.2">
      <c r="A51" s="199"/>
      <c r="B51" t="s">
        <v>37</v>
      </c>
      <c r="F51" s="201"/>
      <c r="G51" s="199"/>
      <c r="I51" s="199"/>
    </row>
    <row r="52" spans="1:10" s="200" customFormat="1" x14ac:dyDescent="0.2">
      <c r="A52" s="199"/>
      <c r="B52" t="s">
        <v>39</v>
      </c>
      <c r="F52" s="201"/>
      <c r="G52" s="199"/>
      <c r="I52" s="199"/>
    </row>
    <row r="53" spans="1:10" s="200" customFormat="1" x14ac:dyDescent="0.2">
      <c r="A53" s="199"/>
      <c r="B53" t="s">
        <v>416</v>
      </c>
      <c r="F53" s="201"/>
      <c r="G53" s="199"/>
      <c r="I53" s="199"/>
    </row>
    <row r="54" spans="1:10" s="200" customFormat="1" x14ac:dyDescent="0.2">
      <c r="A54" s="199"/>
      <c r="B54" t="s">
        <v>40</v>
      </c>
      <c r="F54" s="201"/>
      <c r="G54" s="199"/>
      <c r="I54" s="199"/>
    </row>
    <row r="55" spans="1:10" s="200" customFormat="1" x14ac:dyDescent="0.2">
      <c r="A55" s="199"/>
      <c r="B55" t="s">
        <v>29</v>
      </c>
      <c r="F55" s="201"/>
      <c r="G55" s="199"/>
      <c r="I55" s="199"/>
    </row>
    <row r="56" spans="1:10" s="200" customFormat="1" x14ac:dyDescent="0.2">
      <c r="A56" s="199"/>
      <c r="B56" t="s">
        <v>42</v>
      </c>
      <c r="F56" s="201"/>
      <c r="G56" s="199"/>
      <c r="I56" s="199"/>
    </row>
    <row r="57" spans="1:10" s="200" customFormat="1" x14ac:dyDescent="0.2">
      <c r="A57" s="199"/>
      <c r="B57" t="s">
        <v>420</v>
      </c>
      <c r="F57" s="201"/>
      <c r="G57" s="199"/>
      <c r="I57" s="199"/>
    </row>
    <row r="58" spans="1:10" s="200" customFormat="1" x14ac:dyDescent="0.2">
      <c r="A58" s="199"/>
      <c r="B58" t="s">
        <v>31</v>
      </c>
      <c r="F58" s="201"/>
      <c r="G58" s="199"/>
      <c r="I58" s="199"/>
    </row>
    <row r="59" spans="1:10" s="200" customFormat="1" x14ac:dyDescent="0.2">
      <c r="A59" s="199"/>
      <c r="B59" t="s">
        <v>35</v>
      </c>
      <c r="F59" s="201"/>
      <c r="G59" s="199"/>
      <c r="I59" s="199"/>
    </row>
    <row r="60" spans="1:10" s="200" customFormat="1" x14ac:dyDescent="0.2">
      <c r="A60" s="199"/>
      <c r="B60" t="s">
        <v>34</v>
      </c>
      <c r="F60" s="201"/>
      <c r="G60" s="199"/>
      <c r="I60" s="199"/>
    </row>
    <row r="61" spans="1:10" s="200" customFormat="1" x14ac:dyDescent="0.2">
      <c r="A61" s="199"/>
      <c r="B61" t="s">
        <v>43</v>
      </c>
      <c r="F61" s="201"/>
      <c r="G61" s="199"/>
      <c r="I61" s="199"/>
    </row>
    <row r="62" spans="1:10" s="200" customFormat="1" x14ac:dyDescent="0.2">
      <c r="A62" s="199"/>
      <c r="B62" t="s">
        <v>30</v>
      </c>
      <c r="F62" s="201"/>
      <c r="G62" s="199"/>
      <c r="I62" s="199"/>
    </row>
    <row r="63" spans="1:10" s="200" customFormat="1" x14ac:dyDescent="0.2">
      <c r="A63" s="199"/>
      <c r="B63" t="s">
        <v>499</v>
      </c>
      <c r="F63" s="201"/>
      <c r="G63" s="199"/>
      <c r="I63" s="199"/>
    </row>
    <row r="64" spans="1:10" s="200" customFormat="1" x14ac:dyDescent="0.2">
      <c r="A64" s="199"/>
      <c r="B64" t="s">
        <v>424</v>
      </c>
      <c r="F64" s="201"/>
      <c r="G64" s="199"/>
      <c r="I64" s="199"/>
    </row>
    <row r="65" spans="1:9" s="200" customFormat="1" x14ac:dyDescent="0.2">
      <c r="A65" s="199"/>
      <c r="B65" t="s">
        <v>425</v>
      </c>
      <c r="F65" s="201"/>
      <c r="G65" s="199"/>
      <c r="I65" s="199"/>
    </row>
    <row r="66" spans="1:9" s="200" customFormat="1" x14ac:dyDescent="0.2">
      <c r="A66" s="199"/>
      <c r="B66" t="s">
        <v>426</v>
      </c>
      <c r="F66" s="201"/>
      <c r="G66" s="199"/>
      <c r="I66" s="199"/>
    </row>
    <row r="67" spans="1:9" s="200" customFormat="1" x14ac:dyDescent="0.2">
      <c r="A67" s="199"/>
      <c r="B67" t="s">
        <v>427</v>
      </c>
      <c r="F67" s="201"/>
      <c r="G67" s="199"/>
      <c r="I67" s="199"/>
    </row>
    <row r="68" spans="1:9" s="200" customFormat="1" x14ac:dyDescent="0.2">
      <c r="A68" s="199"/>
      <c r="B68" t="s">
        <v>500</v>
      </c>
      <c r="F68" s="201"/>
      <c r="G68" s="199"/>
      <c r="I68" s="199"/>
    </row>
    <row r="69" spans="1:9" s="200" customFormat="1" x14ac:dyDescent="0.2">
      <c r="A69" s="199"/>
      <c r="B69" t="s">
        <v>501</v>
      </c>
      <c r="F69" s="201"/>
      <c r="G69" s="199"/>
      <c r="I69" s="199"/>
    </row>
    <row r="70" spans="1:9" s="200" customFormat="1" x14ac:dyDescent="0.2">
      <c r="A70" s="199"/>
      <c r="B70" t="s">
        <v>430</v>
      </c>
      <c r="F70" s="201"/>
      <c r="G70" s="199"/>
      <c r="I70" s="199"/>
    </row>
    <row r="71" spans="1:9" s="200" customFormat="1" x14ac:dyDescent="0.2">
      <c r="A71" s="199"/>
      <c r="B71" t="s">
        <v>502</v>
      </c>
      <c r="F71" s="201"/>
      <c r="G71" s="199"/>
      <c r="I71" s="199"/>
    </row>
    <row r="72" spans="1:9" s="200" customFormat="1" x14ac:dyDescent="0.2">
      <c r="A72" s="199"/>
      <c r="B72" t="s">
        <v>503</v>
      </c>
      <c r="F72" s="201"/>
      <c r="G72" s="199"/>
      <c r="I72" s="199"/>
    </row>
    <row r="73" spans="1:9" s="200" customFormat="1" x14ac:dyDescent="0.2">
      <c r="A73" s="199"/>
      <c r="B73" t="s">
        <v>504</v>
      </c>
      <c r="F73" s="201"/>
      <c r="G73" s="199"/>
      <c r="I73" s="199"/>
    </row>
    <row r="74" spans="1:9" s="200" customFormat="1" x14ac:dyDescent="0.2">
      <c r="A74" s="199"/>
      <c r="B74" t="s">
        <v>434</v>
      </c>
      <c r="F74" s="201"/>
      <c r="G74" s="199"/>
      <c r="I74" s="199"/>
    </row>
    <row r="75" spans="1:9" s="200" customFormat="1" x14ac:dyDescent="0.2">
      <c r="A75" s="199"/>
      <c r="B75" t="s">
        <v>505</v>
      </c>
      <c r="F75" s="201"/>
      <c r="G75" s="199"/>
      <c r="I75" s="199"/>
    </row>
    <row r="76" spans="1:9" s="200" customFormat="1" x14ac:dyDescent="0.2">
      <c r="A76" s="199"/>
      <c r="B76" t="s">
        <v>506</v>
      </c>
      <c r="F76" s="201"/>
      <c r="G76" s="199"/>
      <c r="I76" s="199"/>
    </row>
    <row r="77" spans="1:9" s="200" customFormat="1" x14ac:dyDescent="0.2">
      <c r="A77" s="199"/>
      <c r="B77" t="s">
        <v>507</v>
      </c>
      <c r="F77" s="201"/>
      <c r="G77" s="199"/>
      <c r="I77" s="199"/>
    </row>
    <row r="78" spans="1:9" s="200" customFormat="1" x14ac:dyDescent="0.2">
      <c r="A78" s="199"/>
      <c r="B78" t="s">
        <v>508</v>
      </c>
      <c r="F78" s="201"/>
      <c r="G78" s="199"/>
      <c r="I78" s="199"/>
    </row>
    <row r="79" spans="1:9" s="200" customFormat="1" x14ac:dyDescent="0.2">
      <c r="A79" s="199"/>
      <c r="B79" t="s">
        <v>439</v>
      </c>
      <c r="F79" s="201"/>
      <c r="G79" s="199"/>
      <c r="I79" s="199"/>
    </row>
    <row r="80" spans="1:9" s="200" customFormat="1" x14ac:dyDescent="0.2">
      <c r="A80" s="199"/>
      <c r="B80" t="s">
        <v>246</v>
      </c>
      <c r="F80" s="201"/>
      <c r="G80" s="199"/>
      <c r="I80" s="199"/>
    </row>
    <row r="81" spans="1:9" s="200" customFormat="1" x14ac:dyDescent="0.2">
      <c r="A81" s="199"/>
      <c r="B81" t="s">
        <v>28</v>
      </c>
      <c r="F81" s="201"/>
      <c r="G81" s="199"/>
      <c r="I81" s="199"/>
    </row>
    <row r="82" spans="1:9" x14ac:dyDescent="0.2">
      <c r="B82" t="s">
        <v>71</v>
      </c>
    </row>
    <row r="83" spans="1:9" x14ac:dyDescent="0.2">
      <c r="B83" t="s">
        <v>509</v>
      </c>
    </row>
    <row r="84" spans="1:9" x14ac:dyDescent="0.2">
      <c r="B84" t="s">
        <v>210</v>
      </c>
    </row>
    <row r="85" spans="1:9" x14ac:dyDescent="0.2">
      <c r="B85" t="s">
        <v>510</v>
      </c>
    </row>
    <row r="86" spans="1:9" x14ac:dyDescent="0.2">
      <c r="B86" t="s">
        <v>511</v>
      </c>
    </row>
    <row r="87" spans="1:9" x14ac:dyDescent="0.2">
      <c r="B87" t="s">
        <v>382</v>
      </c>
    </row>
    <row r="88" spans="1:9" x14ac:dyDescent="0.2">
      <c r="B88" t="s">
        <v>448</v>
      </c>
    </row>
    <row r="89" spans="1:9" x14ac:dyDescent="0.2">
      <c r="B89" t="s">
        <v>449</v>
      </c>
    </row>
    <row r="90" spans="1:9" x14ac:dyDescent="0.2">
      <c r="B90" t="s">
        <v>149</v>
      </c>
    </row>
    <row r="91" spans="1:9" x14ac:dyDescent="0.2">
      <c r="B91" t="s">
        <v>214</v>
      </c>
    </row>
    <row r="92" spans="1:9" x14ac:dyDescent="0.2">
      <c r="B92" t="s">
        <v>166</v>
      </c>
    </row>
    <row r="93" spans="1:9" x14ac:dyDescent="0.2">
      <c r="B93" t="s">
        <v>483</v>
      </c>
    </row>
    <row r="94" spans="1:9" x14ac:dyDescent="0.2">
      <c r="B94" t="s">
        <v>451</v>
      </c>
    </row>
    <row r="95" spans="1:9" x14ac:dyDescent="0.2">
      <c r="B95" s="71" t="s">
        <v>484</v>
      </c>
    </row>
    <row r="96" spans="1:9" x14ac:dyDescent="0.2">
      <c r="B96" s="200" t="s">
        <v>389</v>
      </c>
    </row>
    <row r="97" spans="2:6" x14ac:dyDescent="0.2">
      <c r="B97" s="199" t="s">
        <v>631</v>
      </c>
    </row>
    <row r="98" spans="2:6" x14ac:dyDescent="0.2">
      <c r="B98" s="199" t="s">
        <v>626</v>
      </c>
    </row>
    <row r="99" spans="2:6" x14ac:dyDescent="0.2">
      <c r="B99" s="199" t="s">
        <v>625</v>
      </c>
    </row>
    <row r="104" spans="2:6" x14ac:dyDescent="0.2">
      <c r="F104" s="63"/>
    </row>
    <row r="105" spans="2:6" x14ac:dyDescent="0.2">
      <c r="F105" s="63"/>
    </row>
    <row r="106" spans="2:6" x14ac:dyDescent="0.2">
      <c r="F106" s="63"/>
    </row>
    <row r="107" spans="2:6" x14ac:dyDescent="0.2">
      <c r="E107" s="348"/>
      <c r="F107" s="63"/>
    </row>
    <row r="108" spans="2:6" x14ac:dyDescent="0.2">
      <c r="E108" s="348"/>
      <c r="F108" s="63"/>
    </row>
    <row r="109" spans="2:6" x14ac:dyDescent="0.2">
      <c r="E109" s="348"/>
      <c r="F109" s="63"/>
    </row>
    <row r="110" spans="2:6" x14ac:dyDescent="0.2">
      <c r="F110" s="63"/>
    </row>
    <row r="111" spans="2:6" x14ac:dyDescent="0.2">
      <c r="F111" s="63"/>
    </row>
    <row r="112" spans="2:6" x14ac:dyDescent="0.2">
      <c r="F112" s="63"/>
    </row>
    <row r="113" spans="5:8" x14ac:dyDescent="0.2">
      <c r="E113" s="348"/>
      <c r="F113" s="63"/>
    </row>
    <row r="114" spans="5:8" x14ac:dyDescent="0.2">
      <c r="F114" s="63"/>
      <c r="H114" s="353"/>
    </row>
    <row r="115" spans="5:8" x14ac:dyDescent="0.2">
      <c r="F115" s="63"/>
    </row>
    <row r="116" spans="5:8" x14ac:dyDescent="0.2">
      <c r="E116" s="348"/>
      <c r="F116" s="63"/>
    </row>
    <row r="117" spans="5:8" x14ac:dyDescent="0.2">
      <c r="F117" s="63"/>
      <c r="H117" s="353"/>
    </row>
    <row r="118" spans="5:8" x14ac:dyDescent="0.2">
      <c r="F118" s="63"/>
    </row>
    <row r="119" spans="5:8" x14ac:dyDescent="0.2">
      <c r="F119" s="63"/>
    </row>
  </sheetData>
  <dataValidations count="7">
    <dataValidation type="list" allowBlank="1" showInputMessage="1" showErrorMessage="1" sqref="D20:D30 D17:D18" xr:uid="{FB1FEC07-A513-4741-971D-D26038659617}">
      <formula1>$B$48:$B$96</formula1>
    </dataValidation>
    <dataValidation type="list" allowBlank="1" showInputMessage="1" showErrorMessage="1" sqref="G41:G44 G33" xr:uid="{29013587-0962-4A28-BF9D-F3BAE0BB55E1}">
      <formula1>$C$48:$C$51</formula1>
    </dataValidation>
    <dataValidation type="list" allowBlank="1" showInputMessage="1" showErrorMessage="1" sqref="D49" xr:uid="{663B9E28-4B18-4A00-B07F-BBA9CD05DCA5}">
      <formula1>$B$48:$B$68</formula1>
    </dataValidation>
    <dataValidation type="list" allowBlank="1" showInputMessage="1" showErrorMessage="1" sqref="D45:D48" xr:uid="{E5E2C401-FBF6-4754-9B92-5028B90C28AC}">
      <formula1>$B$48:$B$75</formula1>
    </dataValidation>
    <dataValidation type="list" allowBlank="1" showInputMessage="1" showErrorMessage="1" sqref="G34:G40 G17:G32" xr:uid="{58C9D65F-3CA0-4534-AE1A-B59BB7F34FDF}">
      <formula1>$C$48:$C$50</formula1>
    </dataValidation>
    <dataValidation type="list" allowBlank="1" showInputMessage="1" showErrorMessage="1" sqref="D19" xr:uid="{34BCD5B8-E47F-4515-A77A-E5931032D907}">
      <formula1>$B$48:$B$108</formula1>
    </dataValidation>
    <dataValidation type="list" allowBlank="1" showInputMessage="1" showErrorMessage="1" sqref="G4:G16" xr:uid="{6FED44CA-B650-4117-8349-B80DDE8E5D2C}">
      <formula1>$C$47:$C$49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6E8C0-A5FC-467D-BBCE-B21DBA3C1FCA}">
  <sheetPr filterMode="1">
    <tabColor rgb="FFFFC000"/>
    <pageSetUpPr fitToPage="1"/>
  </sheetPr>
  <dimension ref="A1:Q154"/>
  <sheetViews>
    <sheetView showGridLines="0" topLeftCell="B59" zoomScale="85" zoomScaleNormal="85" workbookViewId="0">
      <selection activeCell="G68" sqref="G68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9.42578125" style="199" customWidth="1"/>
    <col min="8" max="8" width="14.85546875" style="199" customWidth="1"/>
    <col min="9" max="9" width="17.85546875" style="199" customWidth="1"/>
    <col min="10" max="10" width="24" style="199" customWidth="1"/>
    <col min="11" max="11" width="15.85546875" style="261" hidden="1" customWidth="1"/>
    <col min="12" max="12" width="16.85546875" style="199" hidden="1" customWidth="1"/>
    <col min="13" max="13" width="22.42578125" style="199" hidden="1" customWidth="1"/>
    <col min="14" max="14" width="20" style="199" hidden="1" customWidth="1"/>
    <col min="15" max="15" width="16.5703125" style="199" bestFit="1" customWidth="1"/>
    <col min="16" max="16" width="15.28515625" style="199" customWidth="1"/>
    <col min="17" max="17" width="16.42578125" style="199" bestFit="1" customWidth="1"/>
    <col min="18" max="16384" width="11.42578125" style="199"/>
  </cols>
  <sheetData>
    <row r="1" spans="1:16" x14ac:dyDescent="0.2">
      <c r="M1" s="371"/>
    </row>
    <row r="2" spans="1:16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2"/>
      <c r="J2" s="513"/>
      <c r="K2" s="375"/>
      <c r="O2" s="205"/>
      <c r="P2" s="205" t="s">
        <v>218</v>
      </c>
    </row>
    <row r="3" spans="1:16" ht="21.95" customHeight="1" x14ac:dyDescent="0.2">
      <c r="B3" s="514" t="s">
        <v>411</v>
      </c>
      <c r="C3" s="515"/>
      <c r="D3" s="515"/>
      <c r="E3" s="515"/>
      <c r="F3" s="515"/>
      <c r="G3" s="515"/>
      <c r="H3" s="515"/>
      <c r="I3" s="515"/>
      <c r="J3" s="516"/>
      <c r="K3" s="376"/>
      <c r="O3" s="205" t="s">
        <v>135</v>
      </c>
      <c r="P3" s="406">
        <v>102305</v>
      </c>
    </row>
    <row r="4" spans="1:16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8"/>
      <c r="J4" s="519"/>
      <c r="K4" s="376"/>
      <c r="O4" s="205" t="s">
        <v>136</v>
      </c>
      <c r="P4" s="406">
        <v>10230503</v>
      </c>
    </row>
    <row r="5" spans="1:16" ht="15.75" customHeight="1" x14ac:dyDescent="0.35">
      <c r="B5" s="520" t="s">
        <v>681</v>
      </c>
      <c r="C5" s="521"/>
      <c r="D5" s="521"/>
      <c r="E5" s="521"/>
      <c r="F5" s="521"/>
      <c r="G5" s="521"/>
      <c r="H5" s="521"/>
      <c r="I5" s="521"/>
      <c r="J5" s="522"/>
      <c r="K5" s="376"/>
    </row>
    <row r="6" spans="1:16" ht="6" customHeight="1" x14ac:dyDescent="0.2"/>
    <row r="7" spans="1:16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614</v>
      </c>
      <c r="H7" s="280" t="s">
        <v>335</v>
      </c>
      <c r="I7" s="280" t="s">
        <v>3</v>
      </c>
      <c r="J7" s="280" t="s">
        <v>4</v>
      </c>
      <c r="O7" s="322" t="s">
        <v>134</v>
      </c>
      <c r="P7" s="280" t="s">
        <v>335</v>
      </c>
    </row>
    <row r="8" spans="1:16" s="200" customFormat="1" ht="24.95" customHeight="1" x14ac:dyDescent="0.2">
      <c r="A8" s="74" t="s">
        <v>33</v>
      </c>
      <c r="B8" s="413">
        <v>1</v>
      </c>
      <c r="C8" s="427" t="s">
        <v>51</v>
      </c>
      <c r="D8" s="256">
        <f t="shared" ref="D8:D57" si="0">VLOOKUP(A8,$A$105:$B$156,2,FALSE)</f>
        <v>3.02</v>
      </c>
      <c r="E8" s="205">
        <f>IFERROR(VLOOKUP($A8,'Control-UTE Diciembre 2023'!$I$8:$M$37,3,FALSE),0)</f>
        <v>1555</v>
      </c>
      <c r="F8" s="205">
        <f>IFERROR(VLOOKUP($A8,'Control-UTE Diciembre 2023'!$I$8:$M$37,2,FALSE),0)</f>
        <v>900</v>
      </c>
      <c r="G8" s="205">
        <f>IFERROR(VLOOKUP($A8,'Control-UTE Diciembre 2023'!$I$8:$M$37,4,FALSE),0)</f>
        <v>0</v>
      </c>
      <c r="H8" s="205">
        <f>E8+F8+G8</f>
        <v>2455</v>
      </c>
      <c r="I8" s="205" t="s">
        <v>12</v>
      </c>
      <c r="J8" s="346">
        <f>ROUND(D8*H8,2)</f>
        <v>7414.1</v>
      </c>
      <c r="K8" s="346" t="e">
        <f t="shared" ref="K8:N8" si="1">ROUND(E8*I8,2)</f>
        <v>#VALUE!</v>
      </c>
      <c r="L8" s="346">
        <f t="shared" si="1"/>
        <v>6672690</v>
      </c>
      <c r="M8" s="346" t="e">
        <f t="shared" si="1"/>
        <v>#VALUE!</v>
      </c>
      <c r="N8" s="346">
        <f t="shared" si="1"/>
        <v>16381453950</v>
      </c>
      <c r="O8" s="71" t="s">
        <v>228</v>
      </c>
      <c r="P8" s="237">
        <f>H8</f>
        <v>2455</v>
      </c>
    </row>
    <row r="9" spans="1:16" s="200" customFormat="1" ht="24.95" customHeight="1" x14ac:dyDescent="0.2">
      <c r="A9" s="74" t="s">
        <v>32</v>
      </c>
      <c r="B9" s="413">
        <v>2</v>
      </c>
      <c r="C9" s="427" t="s">
        <v>50</v>
      </c>
      <c r="D9" s="256">
        <f t="shared" si="0"/>
        <v>4.04</v>
      </c>
      <c r="E9" s="205">
        <f>IFERROR(VLOOKUP($A9,'Control-UTE Diciembre 2023'!$I$8:$M$37,3,FALSE),0)</f>
        <v>1310</v>
      </c>
      <c r="F9" s="205">
        <f>IFERROR(VLOOKUP($A9,'Control-UTE Diciembre 2023'!$I$8:$M$37,2,FALSE),0)</f>
        <v>0</v>
      </c>
      <c r="G9" s="205">
        <f>IFERROR(VLOOKUP($A9,'Control-UTE Diciembre 2023'!$I$8:$M$37,4,FALSE),0)</f>
        <v>0</v>
      </c>
      <c r="H9" s="205">
        <f t="shared" ref="H9:H57" si="2">E9+F9+G9</f>
        <v>1310</v>
      </c>
      <c r="I9" s="205" t="s">
        <v>12</v>
      </c>
      <c r="J9" s="346">
        <f t="shared" ref="J9:J55" si="3">D9*H9</f>
        <v>5292.4</v>
      </c>
      <c r="K9" s="333"/>
      <c r="O9" s="71" t="s">
        <v>486</v>
      </c>
      <c r="P9" s="237">
        <f t="shared" ref="P9:P12" si="4">H9</f>
        <v>1310</v>
      </c>
    </row>
    <row r="10" spans="1:16" s="200" customFormat="1" ht="24.95" customHeight="1" x14ac:dyDescent="0.2">
      <c r="A10" s="74" t="s">
        <v>38</v>
      </c>
      <c r="B10" s="413">
        <v>3</v>
      </c>
      <c r="C10" s="427" t="s">
        <v>454</v>
      </c>
      <c r="D10" s="256">
        <f t="shared" si="0"/>
        <v>3.06</v>
      </c>
      <c r="E10" s="205">
        <f>IFERROR(VLOOKUP($A10,'Control-UTE Diciembre 2023'!$I$8:$M$37,3,FALSE),0)</f>
        <v>120</v>
      </c>
      <c r="F10" s="205">
        <f>IFERROR(VLOOKUP($A10,'Control-UTE Diciembre 2023'!$I$8:$M$37,2,FALSE),0)</f>
        <v>0</v>
      </c>
      <c r="G10" s="205">
        <f>IFERROR(VLOOKUP($A10,'Control-UTE Diciembre 2023'!$I$8:$M$37,4,FALSE),0)</f>
        <v>0</v>
      </c>
      <c r="H10" s="205">
        <f t="shared" si="2"/>
        <v>120</v>
      </c>
      <c r="I10" s="205" t="s">
        <v>12</v>
      </c>
      <c r="J10" s="346">
        <f t="shared" si="3"/>
        <v>367.2</v>
      </c>
      <c r="K10" s="377"/>
      <c r="N10" s="199"/>
      <c r="O10" s="71" t="s">
        <v>485</v>
      </c>
      <c r="P10" s="237">
        <f t="shared" si="4"/>
        <v>120</v>
      </c>
    </row>
    <row r="11" spans="1:16" s="200" customFormat="1" ht="24.95" customHeight="1" x14ac:dyDescent="0.2">
      <c r="A11" s="74" t="s">
        <v>37</v>
      </c>
      <c r="B11" s="413">
        <v>4</v>
      </c>
      <c r="C11" s="427" t="s">
        <v>55</v>
      </c>
      <c r="D11" s="256">
        <f t="shared" si="0"/>
        <v>2.73</v>
      </c>
      <c r="E11" s="205">
        <f>IFERROR(VLOOKUP($A11,'Control-UTE Diciembre 2023'!$I$8:$M$37,3,FALSE),0)</f>
        <v>700</v>
      </c>
      <c r="F11" s="205">
        <f>IFERROR(VLOOKUP($A11,'Control-UTE Diciembre 2023'!$I$8:$M$37,2,FALSE),0)</f>
        <v>1080</v>
      </c>
      <c r="G11" s="205">
        <f>IFERROR(VLOOKUP($A11,'Control-UTE Diciembre 2023'!$I$8:$M$37,4,FALSE),0)</f>
        <v>0</v>
      </c>
      <c r="H11" s="205">
        <f t="shared" si="2"/>
        <v>1780</v>
      </c>
      <c r="I11" s="205" t="s">
        <v>12</v>
      </c>
      <c r="J11" s="346">
        <f t="shared" si="3"/>
        <v>4859.3999999999996</v>
      </c>
      <c r="K11" s="377"/>
      <c r="N11" s="199"/>
      <c r="O11" s="71" t="s">
        <v>230</v>
      </c>
      <c r="P11" s="237">
        <f t="shared" si="4"/>
        <v>1780</v>
      </c>
    </row>
    <row r="12" spans="1:16" s="200" customFormat="1" ht="24.95" customHeight="1" x14ac:dyDescent="0.2">
      <c r="A12" s="74" t="s">
        <v>39</v>
      </c>
      <c r="B12" s="413">
        <v>5</v>
      </c>
      <c r="C12" s="427" t="s">
        <v>455</v>
      </c>
      <c r="D12" s="256">
        <f t="shared" si="0"/>
        <v>3.59</v>
      </c>
      <c r="E12" s="205">
        <f>IFERROR(VLOOKUP($A12,'Control-UTE Diciembre 2023'!$I$8:$M$37,3,FALSE),0)</f>
        <v>260</v>
      </c>
      <c r="F12" s="205">
        <f>IFERROR(VLOOKUP($A12,'Control-UTE Diciembre 2023'!$I$8:$M$37,2,FALSE),0)</f>
        <v>0</v>
      </c>
      <c r="G12" s="205">
        <f>IFERROR(VLOOKUP($A12,'Control-UTE Diciembre 2023'!$I$8:$M$37,4,FALSE),0)</f>
        <v>0</v>
      </c>
      <c r="H12" s="205">
        <f t="shared" si="2"/>
        <v>260</v>
      </c>
      <c r="I12" s="205" t="s">
        <v>12</v>
      </c>
      <c r="J12" s="346">
        <f t="shared" si="3"/>
        <v>933.4</v>
      </c>
      <c r="K12" s="377"/>
      <c r="N12" s="199"/>
      <c r="O12" s="71" t="s">
        <v>487</v>
      </c>
      <c r="P12" s="237">
        <f t="shared" si="4"/>
        <v>260</v>
      </c>
    </row>
    <row r="13" spans="1:16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256">
        <f t="shared" si="0"/>
        <v>2.73</v>
      </c>
      <c r="E13" s="205">
        <f>IFERROR(VLOOKUP($A13,'Control-UTE Diciembre 2023'!$I$8:$M$37,3,FALSE),0)</f>
        <v>0</v>
      </c>
      <c r="F13" s="205">
        <f>IFERROR(VLOOKUP($A13,'Control-UTE Diciembre 2023'!$I$8:$M$37,2,FALSE),0)</f>
        <v>0</v>
      </c>
      <c r="G13" s="205">
        <f>IFERROR(VLOOKUP($A13,'Control-UTE Diciembre 2023'!$I$8:$M$37,4,FALSE),0)</f>
        <v>0</v>
      </c>
      <c r="H13" s="205">
        <f t="shared" si="2"/>
        <v>0</v>
      </c>
      <c r="I13" s="205" t="s">
        <v>12</v>
      </c>
      <c r="J13" s="346">
        <f t="shared" si="3"/>
        <v>0</v>
      </c>
      <c r="K13" s="377"/>
      <c r="N13" s="199"/>
      <c r="O13" s="71" t="s">
        <v>239</v>
      </c>
      <c r="P13" s="237">
        <f t="shared" ref="P13:P56" si="5">H13</f>
        <v>0</v>
      </c>
    </row>
    <row r="14" spans="1:16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256">
        <f t="shared" si="0"/>
        <v>4.3899999999999997</v>
      </c>
      <c r="E14" s="205">
        <f>IFERROR(VLOOKUP($A14,'Control-UTE Diciembre 2023'!$I$8:$M$37,3,FALSE),0)</f>
        <v>0</v>
      </c>
      <c r="F14" s="205">
        <f>IFERROR(VLOOKUP($A14,'Control-UTE Diciembre 2023'!$I$8:$M$37,2,FALSE),0)</f>
        <v>0</v>
      </c>
      <c r="G14" s="205">
        <f>IFERROR(VLOOKUP($A14,'Control-UTE Diciembre 2023'!$I$8:$M$37,4,FALSE),0)</f>
        <v>0</v>
      </c>
      <c r="H14" s="205">
        <f t="shared" si="2"/>
        <v>0</v>
      </c>
      <c r="I14" s="205" t="s">
        <v>12</v>
      </c>
      <c r="J14" s="346">
        <f t="shared" si="3"/>
        <v>0</v>
      </c>
      <c r="K14" s="333"/>
      <c r="N14" s="199"/>
      <c r="O14"/>
      <c r="P14" s="237">
        <f t="shared" si="5"/>
        <v>0</v>
      </c>
    </row>
    <row r="15" spans="1:16" s="200" customFormat="1" ht="24.95" customHeight="1" x14ac:dyDescent="0.2">
      <c r="A15" s="74" t="s">
        <v>29</v>
      </c>
      <c r="B15" s="413">
        <v>8</v>
      </c>
      <c r="C15" s="427" t="s">
        <v>46</v>
      </c>
      <c r="D15" s="256">
        <f t="shared" si="0"/>
        <v>3.51</v>
      </c>
      <c r="E15" s="205">
        <f>IFERROR(VLOOKUP($A15,'Control-UTE Diciembre 2023'!$I$8:$M$37,3,FALSE),0)</f>
        <v>880</v>
      </c>
      <c r="F15" s="205">
        <f>IFERROR(VLOOKUP($A15,'Control-UTE Diciembre 2023'!$I$8:$M$37,2,FALSE),0)</f>
        <v>0</v>
      </c>
      <c r="G15" s="205">
        <f>IFERROR(VLOOKUP($A15,'Control-UTE Diciembre 2023'!$I$8:$M$37,4,FALSE),0)</f>
        <v>0</v>
      </c>
      <c r="H15" s="205">
        <f t="shared" si="2"/>
        <v>880</v>
      </c>
      <c r="I15" s="347" t="s">
        <v>12</v>
      </c>
      <c r="J15" s="346">
        <f t="shared" si="3"/>
        <v>3088.7999999999997</v>
      </c>
      <c r="K15" s="377"/>
      <c r="N15" s="199"/>
      <c r="O15" s="71" t="s">
        <v>224</v>
      </c>
      <c r="P15" s="237">
        <f t="shared" si="5"/>
        <v>880</v>
      </c>
    </row>
    <row r="16" spans="1:16" s="200" customFormat="1" ht="24.95" customHeight="1" x14ac:dyDescent="0.2">
      <c r="A16" s="74" t="s">
        <v>42</v>
      </c>
      <c r="B16" s="413">
        <v>9</v>
      </c>
      <c r="C16" s="427" t="s">
        <v>60</v>
      </c>
      <c r="D16" s="256">
        <f t="shared" si="0"/>
        <v>5.58</v>
      </c>
      <c r="E16" s="205">
        <f>IFERROR(VLOOKUP($A16,'Control-UTE Diciembre 2023'!$I$8:$M$37,3,FALSE),0)</f>
        <v>770</v>
      </c>
      <c r="F16" s="205">
        <f>IFERROR(VLOOKUP($A16,'Control-UTE Diciembre 2023'!$I$8:$M$37,2,FALSE),0)</f>
        <v>480</v>
      </c>
      <c r="G16" s="205">
        <f>IFERROR(VLOOKUP($A16,'Control-UTE Diciembre 2023'!$I$8:$M$37,4,FALSE),0)</f>
        <v>0</v>
      </c>
      <c r="H16" s="205">
        <f t="shared" si="2"/>
        <v>1250</v>
      </c>
      <c r="I16" s="347" t="s">
        <v>12</v>
      </c>
      <c r="J16" s="346">
        <f t="shared" si="3"/>
        <v>6975</v>
      </c>
      <c r="K16" s="377"/>
      <c r="O16" s="71" t="s">
        <v>488</v>
      </c>
      <c r="P16" s="237">
        <f t="shared" si="5"/>
        <v>1250</v>
      </c>
    </row>
    <row r="17" spans="1:16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256">
        <f t="shared" si="0"/>
        <v>1.5</v>
      </c>
      <c r="E17" s="205">
        <f>IFERROR(VLOOKUP($A17,'Control-UTE Diciembre 2023'!$I$8:$M$37,3,FALSE),0)</f>
        <v>0</v>
      </c>
      <c r="F17" s="205">
        <f>IFERROR(VLOOKUP($A17,'Control-UTE Diciembre 2023'!$I$8:$M$37,2,FALSE),0)</f>
        <v>0</v>
      </c>
      <c r="G17" s="205">
        <f>IFERROR(VLOOKUP($A17,'Control-UTE Diciembre 2023'!$I$8:$M$37,4,FALSE),0)</f>
        <v>0</v>
      </c>
      <c r="H17" s="205">
        <f t="shared" si="2"/>
        <v>0</v>
      </c>
      <c r="I17" s="347" t="s">
        <v>12</v>
      </c>
      <c r="J17" s="346">
        <f t="shared" si="3"/>
        <v>0</v>
      </c>
      <c r="K17" s="377"/>
      <c r="O17"/>
      <c r="P17" s="237">
        <f t="shared" si="5"/>
        <v>0</v>
      </c>
    </row>
    <row r="18" spans="1:16" s="200" customFormat="1" ht="24.95" customHeight="1" x14ac:dyDescent="0.2">
      <c r="A18" s="74" t="s">
        <v>31</v>
      </c>
      <c r="B18" s="413">
        <v>11</v>
      </c>
      <c r="C18" s="427" t="s">
        <v>48</v>
      </c>
      <c r="D18" s="256">
        <f t="shared" si="0"/>
        <v>2.34</v>
      </c>
      <c r="E18" s="205">
        <f>IFERROR(VLOOKUP($A18,'Control-UTE Diciembre 2023'!$I$8:$M$37,3,FALSE),0)</f>
        <v>520</v>
      </c>
      <c r="F18" s="205">
        <f>IFERROR(VLOOKUP($A18,'Control-UTE Diciembre 2023'!$I$8:$M$37,2,FALSE),0)</f>
        <v>0</v>
      </c>
      <c r="G18" s="205">
        <f>IFERROR(VLOOKUP($A18,'Control-UTE Diciembre 2023'!$I$8:$M$37,4,FALSE),0)</f>
        <v>0</v>
      </c>
      <c r="H18" s="205">
        <f t="shared" si="2"/>
        <v>520</v>
      </c>
      <c r="I18" s="347" t="s">
        <v>12</v>
      </c>
      <c r="J18" s="346">
        <f t="shared" si="3"/>
        <v>1216.8</v>
      </c>
      <c r="K18" s="333"/>
      <c r="N18" s="199"/>
      <c r="O18" s="71" t="s">
        <v>226</v>
      </c>
      <c r="P18" s="237">
        <f t="shared" si="5"/>
        <v>520</v>
      </c>
    </row>
    <row r="19" spans="1:16" s="200" customFormat="1" ht="24.95" customHeight="1" x14ac:dyDescent="0.2">
      <c r="A19" s="74" t="s">
        <v>35</v>
      </c>
      <c r="B19" s="413">
        <v>12</v>
      </c>
      <c r="C19" s="427" t="s">
        <v>456</v>
      </c>
      <c r="D19" s="256">
        <f t="shared" si="0"/>
        <v>7.59</v>
      </c>
      <c r="E19" s="205">
        <f>IFERROR(VLOOKUP($A19,'Control-UTE Diciembre 2023'!$I$8:$M$37,3,FALSE),0)</f>
        <v>0</v>
      </c>
      <c r="F19" s="205">
        <f>IFERROR(VLOOKUP($A19,'Control-UTE Diciembre 2023'!$I$8:$M$37,2,FALSE),0)</f>
        <v>2340</v>
      </c>
      <c r="G19" s="205">
        <f>IFERROR(VLOOKUP($A19,'Control-UTE Diciembre 2023'!$I$8:$M$37,4,FALSE),0)</f>
        <v>0</v>
      </c>
      <c r="H19" s="205">
        <f t="shared" si="2"/>
        <v>2340</v>
      </c>
      <c r="I19" s="347" t="s">
        <v>12</v>
      </c>
      <c r="J19" s="346">
        <f t="shared" si="3"/>
        <v>17760.599999999999</v>
      </c>
      <c r="K19" s="333"/>
      <c r="N19" s="199"/>
      <c r="O19" s="71" t="s">
        <v>229</v>
      </c>
      <c r="P19" s="237">
        <f t="shared" si="5"/>
        <v>2340</v>
      </c>
    </row>
    <row r="20" spans="1:16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256">
        <f t="shared" si="0"/>
        <v>6.92</v>
      </c>
      <c r="E20" s="205">
        <f>IFERROR(VLOOKUP($A20,'Control-UTE Diciembre 2023'!$I$8:$M$37,3,FALSE),0)</f>
        <v>0</v>
      </c>
      <c r="F20" s="205">
        <f>IFERROR(VLOOKUP($A20,'Control-UTE Diciembre 2023'!$I$8:$M$37,2,FALSE),0)</f>
        <v>0</v>
      </c>
      <c r="G20" s="205">
        <f>IFERROR(VLOOKUP($A20,'Control-UTE Diciembre 2023'!$I$8:$M$37,4,FALSE),0)</f>
        <v>0</v>
      </c>
      <c r="H20" s="205">
        <f t="shared" si="2"/>
        <v>0</v>
      </c>
      <c r="I20" s="347" t="s">
        <v>12</v>
      </c>
      <c r="J20" s="346">
        <f t="shared" si="3"/>
        <v>0</v>
      </c>
      <c r="K20" s="333"/>
      <c r="O20"/>
      <c r="P20" s="237">
        <f t="shared" si="5"/>
        <v>0</v>
      </c>
    </row>
    <row r="21" spans="1:16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256">
        <f t="shared" si="0"/>
        <v>4.95</v>
      </c>
      <c r="E21" s="205">
        <f>IFERROR(VLOOKUP($A21,'Control-UTE Diciembre 2023'!$I$8:$M$37,3,FALSE),0)</f>
        <v>0</v>
      </c>
      <c r="F21" s="205">
        <f>IFERROR(VLOOKUP($A21,'Control-UTE Diciembre 2023'!$I$8:$M$37,2,FALSE),0)</f>
        <v>0</v>
      </c>
      <c r="G21" s="205">
        <f>IFERROR(VLOOKUP($A21,'Control-UTE Diciembre 2023'!$I$8:$M$37,4,FALSE),0)</f>
        <v>0</v>
      </c>
      <c r="H21" s="205">
        <f t="shared" si="2"/>
        <v>0</v>
      </c>
      <c r="I21" s="347" t="s">
        <v>12</v>
      </c>
      <c r="J21" s="346">
        <f t="shared" si="3"/>
        <v>0</v>
      </c>
      <c r="K21" s="377"/>
      <c r="N21" s="199"/>
      <c r="O21"/>
      <c r="P21" s="237">
        <f t="shared" si="5"/>
        <v>0</v>
      </c>
    </row>
    <row r="22" spans="1:16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256">
        <f t="shared" si="0"/>
        <v>2.54</v>
      </c>
      <c r="E22" s="205">
        <f>IFERROR(VLOOKUP($A22,'Control-UTE Diciembre 2023'!$I$8:$M$37,3,FALSE),0)</f>
        <v>0</v>
      </c>
      <c r="F22" s="205">
        <f>IFERROR(VLOOKUP($A22,'Control-UTE Diciembre 2023'!$I$8:$M$37,2,FALSE),0)</f>
        <v>0</v>
      </c>
      <c r="G22" s="205">
        <f>IFERROR(VLOOKUP($A22,'Control-UTE Diciembre 2023'!$I$8:$M$37,4,FALSE),0)</f>
        <v>0</v>
      </c>
      <c r="H22" s="205">
        <f t="shared" si="2"/>
        <v>0</v>
      </c>
      <c r="I22" s="347" t="s">
        <v>12</v>
      </c>
      <c r="J22" s="346">
        <f t="shared" si="3"/>
        <v>0</v>
      </c>
      <c r="K22" s="377"/>
      <c r="O22"/>
      <c r="P22" s="237">
        <f t="shared" si="5"/>
        <v>0</v>
      </c>
    </row>
    <row r="23" spans="1:16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256">
        <f t="shared" si="0"/>
        <v>2.41</v>
      </c>
      <c r="E23" s="205">
        <f>IFERROR(VLOOKUP($A23,'Control-UTE Diciembre 2023'!$I$8:$M$37,3,FALSE),0)</f>
        <v>0</v>
      </c>
      <c r="F23" s="205">
        <f>IFERROR(VLOOKUP($A23,'Control-UTE Diciembre 2023'!$I$8:$M$37,2,FALSE),0)</f>
        <v>0</v>
      </c>
      <c r="G23" s="205">
        <f>IFERROR(VLOOKUP($A23,'Control-UTE Diciembre 2023'!$I$8:$M$37,4,FALSE),0)</f>
        <v>0</v>
      </c>
      <c r="H23" s="205">
        <f t="shared" si="2"/>
        <v>0</v>
      </c>
      <c r="I23" s="347" t="s">
        <v>12</v>
      </c>
      <c r="J23" s="346">
        <f t="shared" si="3"/>
        <v>0</v>
      </c>
      <c r="K23" s="377"/>
      <c r="O23" s="71"/>
      <c r="P23" s="237">
        <f t="shared" si="5"/>
        <v>0</v>
      </c>
    </row>
    <row r="24" spans="1:16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256">
        <f t="shared" si="0"/>
        <v>4.32</v>
      </c>
      <c r="E24" s="205">
        <f>IFERROR(VLOOKUP($A24,'Control-UTE Diciembre 2023'!$I$8:$M$37,3,FALSE),0)</f>
        <v>0</v>
      </c>
      <c r="F24" s="205">
        <f>IFERROR(VLOOKUP($A24,'Control-UTE Diciembre 2023'!$I$8:$M$37,2,FALSE),0)</f>
        <v>0</v>
      </c>
      <c r="G24" s="205">
        <f>IFERROR(VLOOKUP($A24,'Control-UTE Diciembre 2023'!$I$8:$M$37,4,FALSE),0)</f>
        <v>0</v>
      </c>
      <c r="H24" s="205">
        <f t="shared" si="2"/>
        <v>0</v>
      </c>
      <c r="I24" s="347" t="s">
        <v>12</v>
      </c>
      <c r="J24" s="346">
        <f t="shared" si="3"/>
        <v>0</v>
      </c>
      <c r="K24" s="333"/>
      <c r="N24" s="199"/>
      <c r="O24" s="199"/>
      <c r="P24" s="237">
        <f t="shared" si="5"/>
        <v>0</v>
      </c>
    </row>
    <row r="25" spans="1:16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256">
        <f t="shared" si="0"/>
        <v>7.75</v>
      </c>
      <c r="E25" s="205">
        <f>IFERROR(VLOOKUP($A25,'Control-UTE Diciembre 2023'!$I$8:$M$37,3,FALSE),0)</f>
        <v>0</v>
      </c>
      <c r="F25" s="205">
        <f>IFERROR(VLOOKUP($A25,'Control-UTE Diciembre 2023'!$I$8:$M$37,2,FALSE),0)</f>
        <v>0</v>
      </c>
      <c r="G25" s="205">
        <f>IFERROR(VLOOKUP($A25,'Control-UTE Diciembre 2023'!$I$8:$M$37,4,FALSE),0)</f>
        <v>0</v>
      </c>
      <c r="H25" s="205">
        <f t="shared" si="2"/>
        <v>0</v>
      </c>
      <c r="I25" s="347" t="s">
        <v>12</v>
      </c>
      <c r="J25" s="346">
        <f t="shared" si="3"/>
        <v>0</v>
      </c>
      <c r="K25" s="333"/>
      <c r="N25" s="199"/>
      <c r="O25" s="237"/>
      <c r="P25" s="237">
        <f t="shared" si="5"/>
        <v>0</v>
      </c>
    </row>
    <row r="26" spans="1:16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256">
        <f t="shared" si="0"/>
        <v>8.26</v>
      </c>
      <c r="E26" s="205">
        <f>IFERROR(VLOOKUP($A26,'Control-UTE Diciembre 2023'!$I$8:$M$37,3,FALSE),0)</f>
        <v>0</v>
      </c>
      <c r="F26" s="205">
        <f>IFERROR(VLOOKUP($A26,'Control-UTE Diciembre 2023'!$I$8:$M$37,2,FALSE),0)</f>
        <v>0</v>
      </c>
      <c r="G26" s="205">
        <f>IFERROR(VLOOKUP($A26,'Control-UTE Diciembre 2023'!$I$8:$M$37,4,FALSE),0)</f>
        <v>0</v>
      </c>
      <c r="H26" s="205">
        <f t="shared" si="2"/>
        <v>0</v>
      </c>
      <c r="I26" s="347" t="s">
        <v>12</v>
      </c>
      <c r="J26" s="346">
        <f t="shared" si="3"/>
        <v>0</v>
      </c>
      <c r="K26" s="333"/>
      <c r="O26" s="237"/>
      <c r="P26" s="237">
        <f t="shared" si="5"/>
        <v>0</v>
      </c>
    </row>
    <row r="27" spans="1:16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256">
        <f t="shared" si="0"/>
        <v>7.39</v>
      </c>
      <c r="E27" s="205">
        <f>IFERROR(VLOOKUP($A27,'Control-UTE Diciembre 2023'!$I$8:$M$37,3,FALSE),0)</f>
        <v>0</v>
      </c>
      <c r="F27" s="205">
        <f>IFERROR(VLOOKUP($A27,'Control-UTE Diciembre 2023'!$I$8:$M$37,2,FALSE),0)</f>
        <v>0</v>
      </c>
      <c r="G27" s="205">
        <f>IFERROR(VLOOKUP($A27,'Control-UTE Diciembre 2023'!$I$8:$M$37,4,FALSE),0)</f>
        <v>0</v>
      </c>
      <c r="H27" s="205">
        <f t="shared" si="2"/>
        <v>0</v>
      </c>
      <c r="I27" s="347" t="s">
        <v>12</v>
      </c>
      <c r="J27" s="346">
        <f t="shared" si="3"/>
        <v>0</v>
      </c>
      <c r="K27" s="377"/>
      <c r="O27" s="199"/>
      <c r="P27" s="237">
        <f t="shared" si="5"/>
        <v>0</v>
      </c>
    </row>
    <row r="28" spans="1:16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256">
        <f t="shared" si="0"/>
        <v>2850</v>
      </c>
      <c r="E28" s="205">
        <f>IFERROR(VLOOKUP($A28,'Control-UTE Diciembre 2023'!$I$8:$M$37,3,FALSE),0)</f>
        <v>0</v>
      </c>
      <c r="F28" s="205">
        <f>IFERROR(VLOOKUP($A28,'Control-UTE Diciembre 2023'!$I$8:$M$37,2,FALSE),0)</f>
        <v>0</v>
      </c>
      <c r="G28" s="205">
        <f>IFERROR(VLOOKUP($A28,'Control-UTE Diciembre 2023'!$I$8:$M$37,4,FALSE),0)</f>
        <v>0</v>
      </c>
      <c r="H28" s="205">
        <f t="shared" si="2"/>
        <v>0</v>
      </c>
      <c r="I28" s="347" t="s">
        <v>12</v>
      </c>
      <c r="J28" s="346">
        <f t="shared" si="3"/>
        <v>0</v>
      </c>
      <c r="K28" s="377"/>
      <c r="N28" s="199"/>
      <c r="O28" s="237"/>
      <c r="P28" s="237">
        <f t="shared" si="5"/>
        <v>0</v>
      </c>
    </row>
    <row r="29" spans="1:16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256">
        <f t="shared" si="0"/>
        <v>5.84</v>
      </c>
      <c r="E29" s="205">
        <f>IFERROR(VLOOKUP($A29,'Control-UTE Diciembre 2023'!$I$8:$M$37,3,FALSE),0)</f>
        <v>0</v>
      </c>
      <c r="F29" s="205">
        <f>IFERROR(VLOOKUP($A29,'Control-UTE Diciembre 2023'!$I$8:$M$37,2,FALSE),0)</f>
        <v>0</v>
      </c>
      <c r="G29" s="205">
        <f>IFERROR(VLOOKUP($A29,'Control-UTE Diciembre 2023'!$I$8:$M$37,4,FALSE),0)</f>
        <v>0</v>
      </c>
      <c r="H29" s="205">
        <f t="shared" si="2"/>
        <v>0</v>
      </c>
      <c r="I29" s="347" t="s">
        <v>12</v>
      </c>
      <c r="J29" s="346">
        <f t="shared" si="3"/>
        <v>0</v>
      </c>
      <c r="K29" s="377"/>
      <c r="N29" s="199"/>
      <c r="O29" s="237"/>
      <c r="P29" s="237">
        <f t="shared" si="5"/>
        <v>0</v>
      </c>
    </row>
    <row r="30" spans="1:16" s="200" customFormat="1" ht="24.95" hidden="1" customHeight="1" x14ac:dyDescent="0.2">
      <c r="A30" s="74" t="s">
        <v>430</v>
      </c>
      <c r="B30" s="413">
        <v>23</v>
      </c>
      <c r="C30" s="427" t="s">
        <v>465</v>
      </c>
      <c r="D30" s="256">
        <f t="shared" si="0"/>
        <v>2.79</v>
      </c>
      <c r="E30" s="205">
        <f>IFERROR(VLOOKUP($A30,'Control-UTE Diciembre 2023'!$I$8:$M$37,3,FALSE),0)</f>
        <v>0</v>
      </c>
      <c r="F30" s="205">
        <f>IFERROR(VLOOKUP($A30,'Control-UTE Diciembre 2023'!$I$8:$M$37,2,FALSE),0)</f>
        <v>0</v>
      </c>
      <c r="G30" s="205">
        <f>IFERROR(VLOOKUP($A30,'Control-UTE Diciembre 2023'!$I$8:$M$37,4,FALSE),0)</f>
        <v>0</v>
      </c>
      <c r="H30" s="205">
        <f t="shared" si="2"/>
        <v>0</v>
      </c>
      <c r="I30" s="347" t="s">
        <v>12</v>
      </c>
      <c r="J30" s="346">
        <f t="shared" si="3"/>
        <v>0</v>
      </c>
      <c r="K30" s="377"/>
      <c r="M30" s="333"/>
      <c r="N30" s="199"/>
      <c r="O30" s="237"/>
      <c r="P30" s="237">
        <f t="shared" si="5"/>
        <v>0</v>
      </c>
    </row>
    <row r="31" spans="1:16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256">
        <f t="shared" si="0"/>
        <v>4.97</v>
      </c>
      <c r="E31" s="205">
        <f>IFERROR(VLOOKUP($A31,'Control-UTE Diciembre 2023'!$I$8:$M$37,3,FALSE),0)</f>
        <v>0</v>
      </c>
      <c r="F31" s="205">
        <f>IFERROR(VLOOKUP($A31,'Control-UTE Diciembre 2023'!$I$8:$M$37,2,FALSE),0)</f>
        <v>0</v>
      </c>
      <c r="G31" s="205">
        <f>IFERROR(VLOOKUP($A31,'Control-UTE Diciembre 2023'!$I$8:$M$37,4,FALSE),0)</f>
        <v>0</v>
      </c>
      <c r="H31" s="205">
        <f t="shared" si="2"/>
        <v>0</v>
      </c>
      <c r="I31" s="347" t="s">
        <v>12</v>
      </c>
      <c r="J31" s="346">
        <f t="shared" si="3"/>
        <v>0</v>
      </c>
      <c r="K31" s="333"/>
      <c r="N31" s="199"/>
      <c r="O31" s="301"/>
      <c r="P31" s="237">
        <f t="shared" si="5"/>
        <v>0</v>
      </c>
    </row>
    <row r="32" spans="1:16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256">
        <f t="shared" si="0"/>
        <v>4.1900000000000004</v>
      </c>
      <c r="E32" s="205">
        <f>IFERROR(VLOOKUP($A32,'Control-UTE Diciembre 2023'!$I$8:$M$37,3,FALSE),0)</f>
        <v>0</v>
      </c>
      <c r="F32" s="205">
        <f>IFERROR(VLOOKUP($A32,'Control-UTE Diciembre 2023'!$I$8:$M$37,2,FALSE),0)</f>
        <v>0</v>
      </c>
      <c r="G32" s="205">
        <f>IFERROR(VLOOKUP($A32,'Control-UTE Diciembre 2023'!$I$8:$M$37,4,FALSE),0)</f>
        <v>0</v>
      </c>
      <c r="H32" s="205">
        <f t="shared" si="2"/>
        <v>0</v>
      </c>
      <c r="I32" s="347" t="s">
        <v>12</v>
      </c>
      <c r="J32" s="346">
        <f t="shared" si="3"/>
        <v>0</v>
      </c>
      <c r="K32" s="333"/>
      <c r="N32" s="199"/>
      <c r="O32" s="237"/>
      <c r="P32" s="237">
        <f t="shared" si="5"/>
        <v>0</v>
      </c>
    </row>
    <row r="33" spans="1:16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256">
        <f t="shared" si="0"/>
        <v>5.27</v>
      </c>
      <c r="E33" s="205">
        <f>IFERROR(VLOOKUP($A33,'Control-UTE Diciembre 2023'!$I$8:$M$37,3,FALSE),0)</f>
        <v>0</v>
      </c>
      <c r="F33" s="205">
        <f>IFERROR(VLOOKUP($A33,'Control-UTE Diciembre 2023'!$I$8:$M$37,2,FALSE),0)</f>
        <v>0</v>
      </c>
      <c r="G33" s="205">
        <f>IFERROR(VLOOKUP($A33,'Control-UTE Diciembre 2023'!$I$8:$M$37,4,FALSE),0)</f>
        <v>0</v>
      </c>
      <c r="H33" s="205">
        <f t="shared" si="2"/>
        <v>0</v>
      </c>
      <c r="I33" s="347" t="s">
        <v>12</v>
      </c>
      <c r="J33" s="346">
        <f t="shared" si="3"/>
        <v>0</v>
      </c>
      <c r="K33" s="333"/>
      <c r="N33" s="199"/>
      <c r="O33" s="301"/>
      <c r="P33" s="237">
        <f t="shared" si="5"/>
        <v>0</v>
      </c>
    </row>
    <row r="34" spans="1:16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256">
        <f t="shared" si="0"/>
        <v>5.54</v>
      </c>
      <c r="E34" s="205">
        <f>IFERROR(VLOOKUP($A34,'Control-UTE Diciembre 2023'!$I$8:$M$37,3,FALSE),0)</f>
        <v>0</v>
      </c>
      <c r="F34" s="205">
        <f>IFERROR(VLOOKUP($A34,'Control-UTE Diciembre 2023'!$I$8:$M$37,2,FALSE),0)</f>
        <v>0</v>
      </c>
      <c r="G34" s="205">
        <f>IFERROR(VLOOKUP($A34,'Control-UTE Diciembre 2023'!$I$8:$M$37,4,FALSE),0)</f>
        <v>0</v>
      </c>
      <c r="H34" s="205">
        <f t="shared" si="2"/>
        <v>0</v>
      </c>
      <c r="I34" s="347" t="s">
        <v>155</v>
      </c>
      <c r="J34" s="346">
        <f t="shared" si="3"/>
        <v>0</v>
      </c>
      <c r="K34" s="333"/>
      <c r="O34" s="199"/>
      <c r="P34" s="237">
        <f t="shared" si="5"/>
        <v>0</v>
      </c>
    </row>
    <row r="35" spans="1:16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256">
        <f t="shared" si="0"/>
        <v>6.73</v>
      </c>
      <c r="E35" s="205">
        <f>IFERROR(VLOOKUP($A35,'Control-UTE Diciembre 2023'!$I$8:$M$37,3,FALSE),0)</f>
        <v>0</v>
      </c>
      <c r="F35" s="205">
        <f>IFERROR(VLOOKUP($A35,'Control-UTE Diciembre 2023'!$I$8:$M$37,2,FALSE),0)</f>
        <v>0</v>
      </c>
      <c r="G35" s="205">
        <f>IFERROR(VLOOKUP($A35,'Control-UTE Diciembre 2023'!$I$8:$M$37,4,FALSE),0)</f>
        <v>0</v>
      </c>
      <c r="H35" s="205">
        <f t="shared" si="2"/>
        <v>0</v>
      </c>
      <c r="I35" s="347" t="s">
        <v>12</v>
      </c>
      <c r="J35" s="346">
        <f t="shared" si="3"/>
        <v>0</v>
      </c>
      <c r="K35" s="377"/>
      <c r="M35" s="333"/>
      <c r="N35" s="199"/>
      <c r="O35" s="237"/>
      <c r="P35" s="237">
        <f t="shared" si="5"/>
        <v>0</v>
      </c>
    </row>
    <row r="36" spans="1:16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256">
        <f t="shared" si="0"/>
        <v>4.32</v>
      </c>
      <c r="E36" s="205">
        <f>IFERROR(VLOOKUP($A36,'Control-UTE Diciembre 2023'!$I$8:$M$37,3,FALSE),0)</f>
        <v>0</v>
      </c>
      <c r="F36" s="205">
        <f>IFERROR(VLOOKUP($A36,'Control-UTE Diciembre 2023'!$I$8:$M$37,2,FALSE),0)</f>
        <v>0</v>
      </c>
      <c r="G36" s="205">
        <f>IFERROR(VLOOKUP($A36,'Control-UTE Diciembre 2023'!$I$8:$M$37,4,FALSE),0)</f>
        <v>0</v>
      </c>
      <c r="H36" s="205">
        <f t="shared" si="2"/>
        <v>0</v>
      </c>
      <c r="I36" s="347" t="s">
        <v>12</v>
      </c>
      <c r="J36" s="346">
        <f t="shared" si="3"/>
        <v>0</v>
      </c>
      <c r="K36" s="333"/>
      <c r="N36" s="199"/>
      <c r="O36" s="301"/>
      <c r="P36" s="237">
        <f t="shared" si="5"/>
        <v>0</v>
      </c>
    </row>
    <row r="37" spans="1:16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256">
        <f t="shared" si="0"/>
        <v>3.28</v>
      </c>
      <c r="E37" s="205">
        <f>IFERROR(VLOOKUP($A37,'Control-UTE Diciembre 2023'!$I$8:$M$37,3,FALSE),0)</f>
        <v>0</v>
      </c>
      <c r="F37" s="205">
        <f>IFERROR(VLOOKUP($A37,'Control-UTE Diciembre 2023'!$I$8:$M$37,2,FALSE),0)</f>
        <v>0</v>
      </c>
      <c r="G37" s="205">
        <f>IFERROR(VLOOKUP($A37,'Control-UTE Diciembre 2023'!$I$8:$M$37,4,FALSE),0)</f>
        <v>0</v>
      </c>
      <c r="H37" s="205">
        <f t="shared" si="2"/>
        <v>0</v>
      </c>
      <c r="I37" s="347" t="s">
        <v>12</v>
      </c>
      <c r="J37" s="346">
        <f t="shared" si="3"/>
        <v>0</v>
      </c>
      <c r="K37" s="333"/>
      <c r="N37" s="199"/>
      <c r="O37" s="237"/>
      <c r="P37" s="237">
        <f t="shared" si="5"/>
        <v>0</v>
      </c>
    </row>
    <row r="38" spans="1:16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256">
        <f t="shared" si="0"/>
        <v>5.59</v>
      </c>
      <c r="E38" s="205">
        <f>IFERROR(VLOOKUP($A38,'Control-UTE Diciembre 2023'!$I$8:$M$37,3,FALSE),0)</f>
        <v>0</v>
      </c>
      <c r="F38" s="205">
        <f>IFERROR(VLOOKUP($A38,'Control-UTE Diciembre 2023'!$I$8:$M$37,2,FALSE),0)</f>
        <v>0</v>
      </c>
      <c r="G38" s="205">
        <f>IFERROR(VLOOKUP($A38,'Control-UTE Diciembre 2023'!$I$8:$M$37,4,FALSE),0)</f>
        <v>0</v>
      </c>
      <c r="H38" s="205">
        <f t="shared" si="2"/>
        <v>0</v>
      </c>
      <c r="I38" s="347" t="s">
        <v>12</v>
      </c>
      <c r="J38" s="346">
        <f t="shared" si="3"/>
        <v>0</v>
      </c>
      <c r="K38" s="333"/>
      <c r="N38" s="199"/>
      <c r="O38" s="301"/>
      <c r="P38" s="237">
        <f t="shared" si="5"/>
        <v>0</v>
      </c>
    </row>
    <row r="39" spans="1:16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256">
        <f t="shared" si="0"/>
        <v>5.46</v>
      </c>
      <c r="E39" s="205">
        <f>IFERROR(VLOOKUP($A39,'Control-UTE Diciembre 2023'!$I$8:$M$37,3,FALSE),0)</f>
        <v>0</v>
      </c>
      <c r="F39" s="205">
        <f>IFERROR(VLOOKUP($A39,'Control-UTE Diciembre 2023'!$I$8:$M$37,2,FALSE),0)</f>
        <v>0</v>
      </c>
      <c r="G39" s="205">
        <f>IFERROR(VLOOKUP($A39,'Control-UTE Diciembre 2023'!$I$8:$M$37,4,FALSE),0)</f>
        <v>0</v>
      </c>
      <c r="H39" s="205">
        <f t="shared" si="2"/>
        <v>0</v>
      </c>
      <c r="I39" s="347" t="s">
        <v>155</v>
      </c>
      <c r="J39" s="346">
        <f t="shared" si="3"/>
        <v>0</v>
      </c>
      <c r="K39" s="333"/>
      <c r="O39" s="199"/>
      <c r="P39" s="237">
        <f t="shared" si="5"/>
        <v>0</v>
      </c>
    </row>
    <row r="40" spans="1:16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256">
        <f t="shared" si="0"/>
        <v>5.46</v>
      </c>
      <c r="E40" s="205">
        <f>IFERROR(VLOOKUP($A40,'Control-UTE Diciembre 2023'!$I$8:$M$37,3,FALSE),0)</f>
        <v>0</v>
      </c>
      <c r="F40" s="205">
        <f>IFERROR(VLOOKUP($A40,'Control-UTE Diciembre 2023'!$I$8:$M$37,2,FALSE),0)</f>
        <v>0</v>
      </c>
      <c r="G40" s="205">
        <f>IFERROR(VLOOKUP($A40,'Control-UTE Diciembre 2023'!$I$8:$M$37,4,FALSE),0)</f>
        <v>0</v>
      </c>
      <c r="H40" s="205">
        <f t="shared" si="2"/>
        <v>0</v>
      </c>
      <c r="I40" s="347" t="s">
        <v>12</v>
      </c>
      <c r="J40" s="346">
        <f t="shared" si="3"/>
        <v>0</v>
      </c>
      <c r="K40" s="377"/>
      <c r="M40" s="333"/>
      <c r="N40" s="199"/>
      <c r="O40" s="237"/>
      <c r="P40" s="237">
        <f t="shared" si="5"/>
        <v>0</v>
      </c>
    </row>
    <row r="41" spans="1:16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256">
        <f t="shared" si="0"/>
        <v>4.0999999999999996</v>
      </c>
      <c r="E41" s="205">
        <f>IFERROR(VLOOKUP($A41,'Control-UTE Diciembre 2023'!$I$8:$M$37,3,FALSE),0)</f>
        <v>0</v>
      </c>
      <c r="F41" s="205">
        <f>IFERROR(VLOOKUP($A41,'Control-UTE Diciembre 2023'!$I$8:$M$37,2,FALSE),0)</f>
        <v>0</v>
      </c>
      <c r="G41" s="205">
        <f>IFERROR(VLOOKUP($A41,'Control-UTE Diciembre 2023'!$I$8:$M$37,4,FALSE),0)</f>
        <v>0</v>
      </c>
      <c r="H41" s="205">
        <f t="shared" si="2"/>
        <v>0</v>
      </c>
      <c r="I41" s="347" t="s">
        <v>12</v>
      </c>
      <c r="J41" s="346">
        <f t="shared" si="3"/>
        <v>0</v>
      </c>
      <c r="K41" s="333"/>
      <c r="N41" s="199"/>
      <c r="O41" s="71" t="s">
        <v>225</v>
      </c>
      <c r="P41" s="237">
        <f t="shared" si="5"/>
        <v>0</v>
      </c>
    </row>
    <row r="42" spans="1:16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256">
        <f t="shared" si="0"/>
        <v>4.0999999999999996</v>
      </c>
      <c r="E42" s="205">
        <f>IFERROR(VLOOKUP($A42,'Control-UTE Diciembre 2023'!$I$8:$M$37,3,FALSE),0)</f>
        <v>0</v>
      </c>
      <c r="F42" s="205">
        <f>IFERROR(VLOOKUP($A42,'Control-UTE Diciembre 2023'!$I$8:$M$37,2,FALSE),0)</f>
        <v>0</v>
      </c>
      <c r="G42" s="205">
        <f>IFERROR(VLOOKUP($A42,'Control-UTE Diciembre 2023'!$I$8:$M$37,4,FALSE),0)</f>
        <v>0</v>
      </c>
      <c r="H42" s="205">
        <f t="shared" si="2"/>
        <v>0</v>
      </c>
      <c r="I42" s="347" t="s">
        <v>12</v>
      </c>
      <c r="J42" s="346">
        <f t="shared" si="3"/>
        <v>0</v>
      </c>
      <c r="K42" s="333"/>
      <c r="N42" s="199"/>
      <c r="O42" s="237"/>
      <c r="P42" s="237">
        <f t="shared" si="5"/>
        <v>0</v>
      </c>
    </row>
    <row r="43" spans="1:16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256">
        <f t="shared" si="0"/>
        <v>6.05</v>
      </c>
      <c r="E43" s="205">
        <f>IFERROR(VLOOKUP($A43,'Control-UTE Diciembre 2023'!$I$8:$M$37,3,FALSE),0)</f>
        <v>0</v>
      </c>
      <c r="F43" s="205">
        <f>IFERROR(VLOOKUP($A43,'Control-UTE Diciembre 2023'!$I$8:$M$37,2,FALSE),0)</f>
        <v>0</v>
      </c>
      <c r="G43" s="205">
        <f>IFERROR(VLOOKUP($A43,'Control-UTE Diciembre 2023'!$I$8:$M$37,4,FALSE),0)</f>
        <v>0</v>
      </c>
      <c r="H43" s="205">
        <f t="shared" si="2"/>
        <v>0</v>
      </c>
      <c r="I43" s="347" t="s">
        <v>12</v>
      </c>
      <c r="J43" s="346">
        <f t="shared" si="3"/>
        <v>0</v>
      </c>
      <c r="K43" s="333"/>
      <c r="N43" s="199"/>
      <c r="O43" s="301"/>
      <c r="P43" s="237">
        <f t="shared" si="5"/>
        <v>0</v>
      </c>
    </row>
    <row r="44" spans="1:16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256">
        <f t="shared" si="0"/>
        <v>5.65</v>
      </c>
      <c r="E44" s="205">
        <f>IFERROR(VLOOKUP($A44,'Control-UTE Diciembre 2023'!$I$8:$M$37,3,FALSE),0)</f>
        <v>0</v>
      </c>
      <c r="F44" s="205">
        <f>IFERROR(VLOOKUP($A44,'Control-UTE Diciembre 2023'!$I$8:$M$37,2,FALSE),0)</f>
        <v>0</v>
      </c>
      <c r="G44" s="205">
        <f>IFERROR(VLOOKUP($A44,'Control-UTE Diciembre 2023'!$I$8:$M$37,4,FALSE),0)</f>
        <v>0</v>
      </c>
      <c r="H44" s="205">
        <f t="shared" si="2"/>
        <v>0</v>
      </c>
      <c r="I44" s="347" t="s">
        <v>12</v>
      </c>
      <c r="J44" s="346">
        <f t="shared" si="3"/>
        <v>0</v>
      </c>
      <c r="K44" s="333"/>
      <c r="O44" s="71" t="s">
        <v>444</v>
      </c>
      <c r="P44" s="237">
        <f>H44/200</f>
        <v>0</v>
      </c>
    </row>
    <row r="45" spans="1:16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256">
        <f t="shared" si="0"/>
        <v>6.59</v>
      </c>
      <c r="E45" s="205">
        <f>IFERROR(VLOOKUP($A45,'Control-UTE Diciembre 2023'!$I$8:$M$37,3,FALSE),0)</f>
        <v>0</v>
      </c>
      <c r="F45" s="205">
        <f>IFERROR(VLOOKUP($A45,'Control-UTE Diciembre 2023'!$I$8:$M$37,2,FALSE),0)</f>
        <v>0</v>
      </c>
      <c r="G45" s="205">
        <f>IFERROR(VLOOKUP($A45,'Control-UTE Diciembre 2023'!$I$8:$M$37,4,FALSE),0)</f>
        <v>0</v>
      </c>
      <c r="H45" s="205">
        <f t="shared" si="2"/>
        <v>0</v>
      </c>
      <c r="I45" s="347" t="s">
        <v>12</v>
      </c>
      <c r="J45" s="346">
        <f t="shared" si="3"/>
        <v>0</v>
      </c>
      <c r="K45" s="377"/>
      <c r="N45" s="199"/>
      <c r="O45" s="237"/>
      <c r="P45" s="237">
        <f t="shared" si="5"/>
        <v>0</v>
      </c>
    </row>
    <row r="46" spans="1:16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256">
        <f t="shared" si="0"/>
        <v>6.65</v>
      </c>
      <c r="E46" s="205">
        <f>IFERROR(VLOOKUP($A46,'Control-UTE Diciembre 2023'!$I$8:$M$37,3,FALSE),0)</f>
        <v>0</v>
      </c>
      <c r="F46" s="205">
        <f>IFERROR(VLOOKUP($A46,'Control-UTE Diciembre 2023'!$I$8:$M$37,2,FALSE),0)</f>
        <v>0</v>
      </c>
      <c r="G46" s="205">
        <f>IFERROR(VLOOKUP($A46,'Control-UTE Diciembre 2023'!$I$8:$M$37,4,FALSE),0)</f>
        <v>0</v>
      </c>
      <c r="H46" s="205">
        <f t="shared" si="2"/>
        <v>0</v>
      </c>
      <c r="I46" s="347" t="s">
        <v>12</v>
      </c>
      <c r="J46" s="346">
        <f t="shared" si="3"/>
        <v>0</v>
      </c>
      <c r="K46" s="333"/>
      <c r="L46" s="333"/>
      <c r="M46" s="199"/>
      <c r="N46" s="199"/>
      <c r="O46" s="237"/>
      <c r="P46" s="237">
        <f t="shared" si="5"/>
        <v>0</v>
      </c>
    </row>
    <row r="47" spans="1:16" s="200" customFormat="1" ht="24.95" customHeight="1" x14ac:dyDescent="0.2">
      <c r="A47" s="74" t="s">
        <v>382</v>
      </c>
      <c r="B47" s="413">
        <v>40</v>
      </c>
      <c r="C47" s="427" t="s">
        <v>478</v>
      </c>
      <c r="D47" s="256">
        <f t="shared" si="0"/>
        <v>4.95</v>
      </c>
      <c r="E47" s="205">
        <f>IFERROR(VLOOKUP($A47,'Control-UTE Diciembre 2023'!$I$8:$M$37,3,FALSE),0)</f>
        <v>60</v>
      </c>
      <c r="F47" s="205">
        <f>IFERROR(VLOOKUP($A47,'Control-UTE Diciembre 2023'!$I$8:$M$37,2,FALSE),0)</f>
        <v>0</v>
      </c>
      <c r="G47" s="205">
        <f>IFERROR(VLOOKUP($A47,'Control-UTE Diciembre 2023'!$I$8:$M$37,4,FALSE),0)</f>
        <v>0</v>
      </c>
      <c r="H47" s="205">
        <f t="shared" si="2"/>
        <v>60</v>
      </c>
      <c r="I47" s="347" t="s">
        <v>12</v>
      </c>
      <c r="J47" s="346">
        <f t="shared" si="3"/>
        <v>297</v>
      </c>
      <c r="K47" s="333"/>
      <c r="L47" s="333"/>
      <c r="M47" s="199"/>
      <c r="N47" s="199"/>
      <c r="O47" s="71" t="s">
        <v>381</v>
      </c>
      <c r="P47" s="237">
        <f>H47</f>
        <v>60</v>
      </c>
    </row>
    <row r="48" spans="1:16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256">
        <f t="shared" si="0"/>
        <v>5.8</v>
      </c>
      <c r="E48" s="205">
        <f>IFERROR(VLOOKUP($A48,'Control-UTE Diciembre 2023'!$I$8:$M$37,3,FALSE),0)</f>
        <v>0</v>
      </c>
      <c r="F48" s="205">
        <f>IFERROR(VLOOKUP($A48,'Control-UTE Diciembre 2023'!$I$8:$M$37,2,FALSE),0)</f>
        <v>0</v>
      </c>
      <c r="G48" s="205">
        <f>IFERROR(VLOOKUP($A48,'Control-UTE Diciembre 2023'!$I$8:$M$37,4,FALSE),0)</f>
        <v>0</v>
      </c>
      <c r="H48" s="205">
        <f t="shared" si="2"/>
        <v>0</v>
      </c>
      <c r="I48" s="347" t="s">
        <v>12</v>
      </c>
      <c r="J48" s="346">
        <f t="shared" si="3"/>
        <v>0</v>
      </c>
      <c r="K48" s="333"/>
      <c r="L48" s="333"/>
      <c r="M48" s="199"/>
      <c r="N48" s="199"/>
      <c r="O48" s="237"/>
      <c r="P48" s="237">
        <f t="shared" si="5"/>
        <v>0</v>
      </c>
    </row>
    <row r="49" spans="1:17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256">
        <f t="shared" si="0"/>
        <v>6.22</v>
      </c>
      <c r="E49" s="205">
        <f>IFERROR(VLOOKUP($A49,'Control-UTE Diciembre 2023'!$I$8:$M$37,3,FALSE),0)</f>
        <v>0</v>
      </c>
      <c r="F49" s="205">
        <f>IFERROR(VLOOKUP($A49,'Control-UTE Diciembre 2023'!$I$8:$M$37,2,FALSE),0)</f>
        <v>0</v>
      </c>
      <c r="G49" s="205">
        <f>IFERROR(VLOOKUP($A49,'Control-UTE Diciembre 2023'!$I$8:$M$37,4,FALSE),0)</f>
        <v>0</v>
      </c>
      <c r="H49" s="205">
        <f t="shared" si="2"/>
        <v>0</v>
      </c>
      <c r="I49" s="347" t="s">
        <v>12</v>
      </c>
      <c r="J49" s="346">
        <f t="shared" si="3"/>
        <v>0</v>
      </c>
      <c r="K49" s="377"/>
      <c r="N49" s="199"/>
      <c r="O49" s="237"/>
      <c r="P49" s="237"/>
    </row>
    <row r="50" spans="1:17" s="200" customFormat="1" ht="24.95" customHeight="1" x14ac:dyDescent="0.2">
      <c r="A50" s="74" t="s">
        <v>149</v>
      </c>
      <c r="B50" s="413">
        <v>43</v>
      </c>
      <c r="C50" s="427" t="s">
        <v>481</v>
      </c>
      <c r="D50" s="256">
        <f t="shared" si="0"/>
        <v>7.02</v>
      </c>
      <c r="E50" s="205">
        <f>IFERROR(VLOOKUP($A50,'Control-UTE Diciembre 2023'!$I$8:$M$37,3,FALSE),0)</f>
        <v>0</v>
      </c>
      <c r="F50" s="205">
        <f>IFERROR(VLOOKUP($A50,'Control-UTE Diciembre 2023'!$I$8:$M$37,2,FALSE),0)</f>
        <v>720</v>
      </c>
      <c r="G50" s="205">
        <f>IFERROR(VLOOKUP($A50,'Control-UTE Diciembre 2023'!$I$8:$M$37,4,FALSE),0)</f>
        <v>0</v>
      </c>
      <c r="H50" s="205">
        <f t="shared" si="2"/>
        <v>720</v>
      </c>
      <c r="I50" s="347" t="s">
        <v>12</v>
      </c>
      <c r="J50" s="346">
        <f t="shared" si="3"/>
        <v>5054.3999999999996</v>
      </c>
      <c r="K50" s="333"/>
      <c r="L50" s="333"/>
      <c r="M50" s="199"/>
      <c r="N50" s="199"/>
      <c r="O50" s="71" t="s">
        <v>234</v>
      </c>
      <c r="P50" s="237">
        <f t="shared" ref="P50:P52" si="6">H50</f>
        <v>720</v>
      </c>
    </row>
    <row r="51" spans="1:17" s="200" customFormat="1" ht="24.75" customHeight="1" x14ac:dyDescent="0.2">
      <c r="A51" s="74" t="s">
        <v>214</v>
      </c>
      <c r="B51" s="413">
        <v>44</v>
      </c>
      <c r="C51" s="427" t="s">
        <v>482</v>
      </c>
      <c r="D51" s="256">
        <f t="shared" si="0"/>
        <v>6.21</v>
      </c>
      <c r="E51" s="205">
        <f>IFERROR(VLOOKUP($A51,'Control-UTE Diciembre 2023'!$I$8:$M$37,3,FALSE),0)</f>
        <v>0</v>
      </c>
      <c r="F51" s="205">
        <f>IFERROR(VLOOKUP($A51,'Control-UTE Diciembre 2023'!$I$8:$M$37,2,FALSE),0)</f>
        <v>450</v>
      </c>
      <c r="G51" s="205">
        <f>IFERROR(VLOOKUP($A51,'Control-UTE Diciembre 2023'!$I$8:$M$37,4,FALSE),0)</f>
        <v>150</v>
      </c>
      <c r="H51" s="205">
        <f t="shared" si="2"/>
        <v>600</v>
      </c>
      <c r="I51" s="347" t="s">
        <v>12</v>
      </c>
      <c r="J51" s="346">
        <f t="shared" si="3"/>
        <v>3726</v>
      </c>
      <c r="K51" s="333"/>
      <c r="O51" s="71" t="s">
        <v>269</v>
      </c>
      <c r="P51" s="237">
        <f t="shared" si="6"/>
        <v>600</v>
      </c>
    </row>
    <row r="52" spans="1:17" s="200" customFormat="1" ht="24.95" customHeight="1" x14ac:dyDescent="0.2">
      <c r="A52" s="74" t="s">
        <v>166</v>
      </c>
      <c r="B52" s="413">
        <v>45</v>
      </c>
      <c r="C52" s="427" t="s">
        <v>167</v>
      </c>
      <c r="D52" s="256">
        <f t="shared" si="0"/>
        <v>7.95</v>
      </c>
      <c r="E52" s="205">
        <f>IFERROR(VLOOKUP($A52,'Control-UTE Diciembre 2023'!$I$8:$M$37,3,FALSE),0)</f>
        <v>160</v>
      </c>
      <c r="F52" s="205">
        <f>IFERROR(VLOOKUP($A52,'Control-UTE Diciembre 2023'!$I$8:$M$37,2,FALSE),0)</f>
        <v>200</v>
      </c>
      <c r="G52" s="205">
        <f>IFERROR(VLOOKUP($A52,'Control-UTE Diciembre 2023'!$I$8:$M$37,4,FALSE),0)</f>
        <v>0</v>
      </c>
      <c r="H52" s="205">
        <f t="shared" si="2"/>
        <v>360</v>
      </c>
      <c r="I52" s="347" t="s">
        <v>12</v>
      </c>
      <c r="J52" s="346">
        <f t="shared" si="3"/>
        <v>2862</v>
      </c>
      <c r="K52" s="333"/>
      <c r="O52" s="71" t="s">
        <v>235</v>
      </c>
      <c r="P52" s="237">
        <f t="shared" si="6"/>
        <v>360</v>
      </c>
    </row>
    <row r="53" spans="1:17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256">
        <f t="shared" si="0"/>
        <v>5.59</v>
      </c>
      <c r="E53" s="205">
        <f>IFERROR(VLOOKUP($A53,'Control-UTE Diciembre 2023'!$I$8:$M$37,3,FALSE),0)</f>
        <v>0</v>
      </c>
      <c r="F53" s="205">
        <f>IFERROR(VLOOKUP($A53,'Control-UTE Diciembre 2023'!$I$8:$M$37,2,FALSE),0)</f>
        <v>0</v>
      </c>
      <c r="G53" s="205">
        <f>IFERROR(VLOOKUP($A53,'Control-UTE Diciembre 2023'!$I$8:$M$37,4,FALSE),0)</f>
        <v>0</v>
      </c>
      <c r="H53" s="205">
        <f t="shared" si="2"/>
        <v>0</v>
      </c>
      <c r="I53" s="347" t="s">
        <v>12</v>
      </c>
      <c r="J53" s="346">
        <f t="shared" si="3"/>
        <v>0</v>
      </c>
      <c r="K53" s="333"/>
      <c r="O53" s="237"/>
      <c r="P53" s="237">
        <f t="shared" si="5"/>
        <v>0</v>
      </c>
    </row>
    <row r="54" spans="1:17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256">
        <f t="shared" si="0"/>
        <v>4.93</v>
      </c>
      <c r="E54" s="205">
        <f>IFERROR(VLOOKUP($A54,'Control-UTE Diciembre 2023'!$I$8:$M$37,3,FALSE),0)</f>
        <v>0</v>
      </c>
      <c r="F54" s="205">
        <f>IFERROR(VLOOKUP($A54,'Control-UTE Diciembre 2023'!$I$8:$M$37,2,FALSE),0)</f>
        <v>0</v>
      </c>
      <c r="G54" s="205">
        <f>IFERROR(VLOOKUP($A54,'Control-UTE Diciembre 2023'!$I$8:$M$37,4,FALSE),0)</f>
        <v>0</v>
      </c>
      <c r="H54" s="205">
        <f t="shared" si="2"/>
        <v>0</v>
      </c>
      <c r="I54" s="347" t="s">
        <v>12</v>
      </c>
      <c r="J54" s="346">
        <f t="shared" si="3"/>
        <v>0</v>
      </c>
      <c r="K54" s="333"/>
      <c r="O54" s="237"/>
      <c r="P54" s="237">
        <f t="shared" si="5"/>
        <v>0</v>
      </c>
    </row>
    <row r="55" spans="1:17" s="200" customFormat="1" ht="24.95" customHeight="1" x14ac:dyDescent="0.2">
      <c r="A55" s="74" t="s">
        <v>484</v>
      </c>
      <c r="B55" s="413">
        <v>48</v>
      </c>
      <c r="C55" s="427" t="s">
        <v>484</v>
      </c>
      <c r="D55" s="256">
        <f t="shared" si="0"/>
        <v>5.75</v>
      </c>
      <c r="E55" s="205">
        <f>IFERROR(VLOOKUP($A55,'Control-UTE Diciembre 2023'!$I$8:$M$37,3,FALSE),0)</f>
        <v>150</v>
      </c>
      <c r="F55" s="205">
        <f>IFERROR(VLOOKUP($A55,'Control-UTE Diciembre 2023'!$I$8:$M$37,2,FALSE),0)</f>
        <v>0</v>
      </c>
      <c r="G55" s="205">
        <f>IFERROR(VLOOKUP($A55,'Control-UTE Diciembre 2023'!$I$8:$M$37,4,FALSE),0)</f>
        <v>0</v>
      </c>
      <c r="H55" s="205">
        <f t="shared" si="2"/>
        <v>150</v>
      </c>
      <c r="I55" s="347" t="s">
        <v>12</v>
      </c>
      <c r="J55" s="346">
        <f t="shared" si="3"/>
        <v>862.5</v>
      </c>
      <c r="K55" s="333"/>
      <c r="O55" s="435">
        <v>20002380</v>
      </c>
      <c r="P55" s="237">
        <f t="shared" si="5"/>
        <v>150</v>
      </c>
      <c r="Q55" s="200" t="s">
        <v>489</v>
      </c>
    </row>
    <row r="56" spans="1:17" s="200" customFormat="1" ht="24.95" customHeight="1" x14ac:dyDescent="0.2">
      <c r="A56" s="261" t="s">
        <v>389</v>
      </c>
      <c r="B56" s="413">
        <v>49</v>
      </c>
      <c r="C56" s="421" t="s">
        <v>390</v>
      </c>
      <c r="D56" s="256">
        <f t="shared" si="0"/>
        <v>2.95</v>
      </c>
      <c r="E56" s="205">
        <f>IFERROR(VLOOKUP($A56,'Control-UTE Diciembre 2023'!$I$8:$M$37,3,FALSE),0)</f>
        <v>910</v>
      </c>
      <c r="F56" s="205">
        <f>IFERROR(VLOOKUP($A56,'Control-UTE Diciembre 2023'!$I$8:$M$37,2,FALSE),0)</f>
        <v>6375</v>
      </c>
      <c r="G56" s="205">
        <f>IFERROR(VLOOKUP($A56,'Control-UTE Diciembre 2023'!$I$8:$M$37,4,FALSE),0)</f>
        <v>540</v>
      </c>
      <c r="H56" s="205">
        <f t="shared" si="2"/>
        <v>7825</v>
      </c>
      <c r="I56" s="347" t="s">
        <v>12</v>
      </c>
      <c r="J56" s="346">
        <f>D56*H56</f>
        <v>23083.75</v>
      </c>
      <c r="K56" s="333"/>
      <c r="N56" s="199"/>
      <c r="O56" s="71" t="s">
        <v>399</v>
      </c>
      <c r="P56" s="237">
        <f t="shared" si="5"/>
        <v>7825</v>
      </c>
    </row>
    <row r="57" spans="1:17" s="200" customFormat="1" ht="24.95" hidden="1" customHeight="1" x14ac:dyDescent="0.2">
      <c r="A57" s="261" t="s">
        <v>672</v>
      </c>
      <c r="B57" s="413">
        <v>50</v>
      </c>
      <c r="C57" s="421" t="s">
        <v>674</v>
      </c>
      <c r="D57" s="256">
        <f t="shared" si="0"/>
        <v>12.17</v>
      </c>
      <c r="E57" s="205">
        <f>IFERROR(VLOOKUP($A57,'Control-UTE Diciembre 2023'!$I$8:$M$37,3,FALSE),0)</f>
        <v>0</v>
      </c>
      <c r="F57" s="205">
        <f>IFERROR(VLOOKUP($A57,'Control-UTE Diciembre 2023'!$I$8:$M$37,2,FALSE),0)</f>
        <v>0</v>
      </c>
      <c r="G57" s="205">
        <f>IFERROR(VLOOKUP($A57,'Control-UTE Diciembre 2023'!$I$8:$M$37,4,FALSE),0)</f>
        <v>0</v>
      </c>
      <c r="H57" s="205">
        <f t="shared" si="2"/>
        <v>0</v>
      </c>
      <c r="I57" s="347" t="s">
        <v>678</v>
      </c>
      <c r="J57" s="346">
        <f>D57*H57</f>
        <v>0</v>
      </c>
      <c r="K57" s="333"/>
      <c r="N57" s="199"/>
      <c r="O57" s="71" t="s">
        <v>672</v>
      </c>
      <c r="P57" s="237">
        <f>H57</f>
        <v>0</v>
      </c>
    </row>
    <row r="58" spans="1:17" ht="30" customHeight="1" x14ac:dyDescent="0.2">
      <c r="B58" s="202"/>
      <c r="C58" s="539" t="s">
        <v>11</v>
      </c>
      <c r="D58" s="539"/>
      <c r="E58" s="381">
        <f>SUM(E8:E57)</f>
        <v>7395</v>
      </c>
      <c r="F58" s="381">
        <f>SUM(F8:F57)</f>
        <v>12545</v>
      </c>
      <c r="G58" s="381">
        <f t="shared" ref="G58" si="7">SUM(G8:G56)</f>
        <v>690</v>
      </c>
      <c r="H58" s="381">
        <f>SUM(H8:H57)</f>
        <v>20630</v>
      </c>
      <c r="I58" s="408" t="s">
        <v>12</v>
      </c>
      <c r="J58" s="81">
        <f>SUM(J8:J57)</f>
        <v>83793.350000000006</v>
      </c>
      <c r="K58" s="199"/>
      <c r="L58" s="248"/>
      <c r="M58" s="248"/>
      <c r="N58" s="321"/>
      <c r="O58" s="71"/>
      <c r="P58" s="237"/>
    </row>
    <row r="59" spans="1:17" ht="30" customHeight="1" x14ac:dyDescent="0.2">
      <c r="B59" s="202"/>
      <c r="C59" s="527"/>
      <c r="D59" s="527"/>
      <c r="E59" s="527"/>
      <c r="F59" s="527"/>
      <c r="H59" s="382"/>
      <c r="J59" s="81" t="s">
        <v>328</v>
      </c>
      <c r="K59" s="377"/>
      <c r="M59" s="321"/>
      <c r="O59" s="199" t="s">
        <v>649</v>
      </c>
    </row>
    <row r="60" spans="1:17" ht="30" customHeight="1" x14ac:dyDescent="0.2">
      <c r="B60" s="431" t="s">
        <v>643</v>
      </c>
      <c r="C60" s="540" t="s">
        <v>326</v>
      </c>
      <c r="D60" s="540"/>
      <c r="E60" s="540"/>
      <c r="F60" s="540"/>
      <c r="G60" s="540"/>
      <c r="H60" s="540"/>
      <c r="I60" s="409">
        <f>J60/$J$60</f>
        <v>1</v>
      </c>
      <c r="J60" s="385">
        <f>J58</f>
        <v>83793.350000000006</v>
      </c>
      <c r="K60" s="377"/>
      <c r="M60" s="321"/>
      <c r="O60">
        <v>800898641</v>
      </c>
    </row>
    <row r="61" spans="1:17" ht="30" customHeight="1" x14ac:dyDescent="0.2">
      <c r="B61" s="431">
        <v>200000000</v>
      </c>
      <c r="C61" s="547" t="s">
        <v>644</v>
      </c>
      <c r="D61" s="540"/>
      <c r="E61" s="540"/>
      <c r="F61" s="540"/>
      <c r="G61" s="540"/>
      <c r="H61" s="540"/>
      <c r="I61" s="392">
        <f>J61/$J$60</f>
        <v>0.32124625641533605</v>
      </c>
      <c r="J61" s="346">
        <f>SUM(E8*$D$8+E9*$D$9+$D$10*E10+$D$11*E11+$D$12*E12+$D$13*E13+$D$14*E14+$D$21*E21+$D$22*E22+$D$23*E23+$D$24*E24+$D$25*E25+$D$26*E26+$D$27*E27+$D$28*E28+$D$29*E29+$D$40*E40+$D$41*E41+$D$56*E56+$D$43*E43+$D$44*E44+$D$45*E45+$D$50*E50+$D$51*E51+$D$52*E52+$D$54*E54+D53*E53+D15*E15+D16*E16+D18*E18+D19*E19+D47*E47+D55*E55+D57*E57)</f>
        <v>26918.3</v>
      </c>
      <c r="K61" s="333"/>
      <c r="L61" s="333"/>
      <c r="M61" s="333"/>
    </row>
    <row r="62" spans="1:17" ht="30" customHeight="1" x14ac:dyDescent="0.2">
      <c r="B62" s="431">
        <v>200000000</v>
      </c>
      <c r="C62" s="547" t="s">
        <v>591</v>
      </c>
      <c r="D62" s="540"/>
      <c r="E62" s="540"/>
      <c r="F62" s="540" t="e">
        <f>G62/G59</f>
        <v>#DIV/0!</v>
      </c>
      <c r="G62" s="540"/>
      <c r="H62" s="540"/>
      <c r="I62" s="392">
        <f>J62/$J$60</f>
        <v>0.64862605445420185</v>
      </c>
      <c r="J62" s="346">
        <f>SUM(F8*$D$8+F9*$D$9+$D$10*F10+$D$11*F11+$D$12*F12+$D$13*F13+$D$14*F14+$D$21*F21+$D$22*F22+$D$23*F23+$D$24*F24+$D$25*F25+$D$26*F26+$D$27*F27+$D$28*F28+$D$29*F29+$D$40*F40+$D$41*F41+$D$56*F56+$D$43*F43+$D$44*F44+$D$45*F45+$D$50*F50+$D$51*F51+$D$52*F52+$D$54*F54+D53*F53+D15*F15+D16*F16+D18*F18+D19*F19+D47*F47+D55*F55+D57*F57)</f>
        <v>54350.55</v>
      </c>
      <c r="K62" s="377"/>
      <c r="L62" s="321"/>
      <c r="M62" s="321"/>
    </row>
    <row r="63" spans="1:17" ht="30" customHeight="1" x14ac:dyDescent="0.2">
      <c r="B63" s="431">
        <v>240000000</v>
      </c>
      <c r="C63" s="547" t="s">
        <v>592</v>
      </c>
      <c r="D63" s="540"/>
      <c r="E63" s="540"/>
      <c r="F63" s="540" t="e">
        <f>G63/G60</f>
        <v>#DIV/0!</v>
      </c>
      <c r="G63" s="540"/>
      <c r="H63" s="540"/>
      <c r="I63" s="392">
        <f>J63/$J$60</f>
        <v>3.0127689130462022E-2</v>
      </c>
      <c r="J63" s="346">
        <f>SUM(G8*$D$8+G9*$D$9+$D$10*G10+$D$11*G11+$D$12*G12+$D$13*G13+$D$14*G14+$D$21*G21+$D$22*G22+$D$23*G23+$D$24*G24+$D$25*G25+$D$26*G26+$D$27*G27+$D$28*G28+$D$29*G29+$D$40*G40+$D$41*G41+$D$56*G56+$D$43*G43+$D$44*G44+$D$45*G45+$D$50*G50+$D$51*G51+$D$52*G52+$D$54*G54+D53*G53+D15*G15+D16*G16+D18*G18+D19*G19+D47*G47+D55*G55+D57*G57)</f>
        <v>2524.5</v>
      </c>
      <c r="K63" s="377"/>
      <c r="L63" s="321"/>
      <c r="M63" s="321"/>
    </row>
    <row r="64" spans="1:17" ht="25.5" customHeight="1" x14ac:dyDescent="0.2">
      <c r="B64" s="202"/>
      <c r="C64" s="290"/>
      <c r="D64" s="201"/>
      <c r="E64" s="163"/>
      <c r="F64" s="372">
        <f>G61+G63</f>
        <v>0</v>
      </c>
      <c r="G64" s="201"/>
      <c r="H64" s="201"/>
      <c r="I64" s="201"/>
      <c r="J64" s="164"/>
      <c r="K64" s="377"/>
      <c r="M64" s="199" t="str">
        <f>B5</f>
        <v>Período Diciembre 2023</v>
      </c>
    </row>
    <row r="65" spans="1:17" ht="30" customHeight="1" x14ac:dyDescent="0.2">
      <c r="B65" s="431">
        <v>200000000</v>
      </c>
      <c r="C65" s="526" t="s">
        <v>321</v>
      </c>
      <c r="D65" s="526"/>
      <c r="E65" s="526"/>
      <c r="F65" s="526"/>
      <c r="G65" s="256">
        <v>1942</v>
      </c>
      <c r="H65" s="167">
        <f>1-H67</f>
        <v>0.99</v>
      </c>
      <c r="I65" s="205" t="s">
        <v>10</v>
      </c>
      <c r="J65" s="346">
        <f>(G65*H65)</f>
        <v>1922.58</v>
      </c>
      <c r="K65" s="377"/>
      <c r="L65" s="321"/>
      <c r="N65" s="199" t="s">
        <v>347</v>
      </c>
      <c r="O65">
        <v>800898643</v>
      </c>
      <c r="Q65" s="200">
        <v>20002585</v>
      </c>
    </row>
    <row r="66" spans="1:17" ht="35.25" customHeight="1" x14ac:dyDescent="0.2">
      <c r="B66" s="431">
        <v>200000000</v>
      </c>
      <c r="C66" s="541" t="s">
        <v>322</v>
      </c>
      <c r="D66" s="542"/>
      <c r="E66" s="542"/>
      <c r="F66" s="543"/>
      <c r="G66" s="488">
        <v>3114698.6611625552</v>
      </c>
      <c r="H66" s="167">
        <v>0.99</v>
      </c>
      <c r="I66" s="205" t="s">
        <v>10</v>
      </c>
      <c r="J66" s="340">
        <f>(G66*H66)</f>
        <v>3083551.6745509296</v>
      </c>
      <c r="K66" s="377"/>
      <c r="L66" s="321"/>
      <c r="N66" s="199" t="s">
        <v>346</v>
      </c>
      <c r="O66">
        <v>800898642</v>
      </c>
      <c r="Q66" s="201">
        <v>20002374</v>
      </c>
    </row>
    <row r="67" spans="1:17" ht="30" customHeight="1" x14ac:dyDescent="0.2">
      <c r="A67" s="261">
        <f>1/84</f>
        <v>1.1904761904761904E-2</v>
      </c>
      <c r="B67" s="431">
        <v>240000000</v>
      </c>
      <c r="C67" s="544" t="s">
        <v>344</v>
      </c>
      <c r="D67" s="545"/>
      <c r="E67" s="545"/>
      <c r="F67" s="546"/>
      <c r="G67" s="256">
        <v>1942</v>
      </c>
      <c r="H67" s="167">
        <v>0.01</v>
      </c>
      <c r="I67" s="205" t="s">
        <v>10</v>
      </c>
      <c r="J67" s="346">
        <f>(G67*H67)</f>
        <v>19.420000000000002</v>
      </c>
      <c r="K67" s="377"/>
      <c r="L67" s="321"/>
      <c r="O67">
        <f>O65</f>
        <v>800898643</v>
      </c>
      <c r="P67" s="200"/>
    </row>
    <row r="68" spans="1:17" ht="27" customHeight="1" x14ac:dyDescent="0.2">
      <c r="B68" s="431">
        <v>240000000</v>
      </c>
      <c r="C68" s="526" t="s">
        <v>345</v>
      </c>
      <c r="D68" s="526"/>
      <c r="E68" s="526"/>
      <c r="F68" s="526"/>
      <c r="G68" s="466">
        <f>G66</f>
        <v>3114698.6611625552</v>
      </c>
      <c r="H68" s="167">
        <v>0.01</v>
      </c>
      <c r="I68" s="205" t="s">
        <v>10</v>
      </c>
      <c r="J68" s="340">
        <f>(G68*H68)</f>
        <v>31146.986611625554</v>
      </c>
      <c r="K68" s="377"/>
      <c r="L68" s="321"/>
      <c r="O68">
        <f>O66</f>
        <v>800898642</v>
      </c>
      <c r="P68" s="200"/>
    </row>
    <row r="69" spans="1:17" s="237" customFormat="1" ht="30" customHeight="1" x14ac:dyDescent="0.25">
      <c r="A69" s="199"/>
      <c r="B69" s="251"/>
      <c r="C69" s="250"/>
      <c r="D69" s="249"/>
      <c r="E69" s="12"/>
      <c r="F69" s="249"/>
      <c r="G69" s="249"/>
      <c r="H69" s="249"/>
      <c r="I69" s="249"/>
      <c r="J69" s="13"/>
      <c r="K69" s="378"/>
      <c r="O69" s="234"/>
      <c r="P69" s="199"/>
    </row>
    <row r="70" spans="1:17" s="237" customFormat="1" ht="30" customHeight="1" x14ac:dyDescent="0.2">
      <c r="A70" s="199"/>
      <c r="B70" s="535" t="s">
        <v>325</v>
      </c>
      <c r="C70" s="535"/>
      <c r="D70" s="535"/>
      <c r="E70" s="535"/>
      <c r="F70" s="535"/>
      <c r="G70" s="205" t="s">
        <v>8</v>
      </c>
      <c r="H70" s="533">
        <f>J65+J60+J67</f>
        <v>85735.35</v>
      </c>
      <c r="I70" s="533"/>
      <c r="J70" s="533"/>
      <c r="K70" s="378"/>
      <c r="O70" s="199"/>
      <c r="P70" s="225"/>
    </row>
    <row r="71" spans="1:17" s="237" customFormat="1" ht="30" customHeight="1" x14ac:dyDescent="0.2">
      <c r="A71" s="199"/>
      <c r="B71" s="535" t="s">
        <v>15</v>
      </c>
      <c r="C71" s="535"/>
      <c r="D71" s="535"/>
      <c r="E71" s="535"/>
      <c r="F71" s="535"/>
      <c r="G71" s="205" t="s">
        <v>9</v>
      </c>
      <c r="H71" s="533">
        <f>J66+J68</f>
        <v>3114698.6611625552</v>
      </c>
      <c r="I71" s="533"/>
      <c r="J71" s="533"/>
      <c r="K71" s="378"/>
      <c r="O71" s="199"/>
      <c r="P71" s="199"/>
    </row>
    <row r="72" spans="1:17" ht="24.95" customHeight="1" x14ac:dyDescent="0.2">
      <c r="B72" s="241"/>
      <c r="C72" s="240"/>
      <c r="D72" s="240"/>
      <c r="E72" s="240"/>
      <c r="F72" s="239"/>
      <c r="G72" s="239"/>
      <c r="H72" s="239"/>
      <c r="I72" s="239"/>
      <c r="J72" s="238"/>
      <c r="P72" s="200"/>
    </row>
    <row r="73" spans="1:17" ht="24.95" customHeight="1" x14ac:dyDescent="0.2">
      <c r="B73" s="234"/>
      <c r="C73" s="237"/>
      <c r="D73" s="237"/>
      <c r="E73" s="237"/>
      <c r="J73" s="236"/>
    </row>
    <row r="74" spans="1:17" ht="24.95" customHeight="1" x14ac:dyDescent="0.2">
      <c r="B74" s="234"/>
      <c r="C74" s="237"/>
      <c r="D74" s="237"/>
      <c r="E74" s="237"/>
      <c r="J74" s="236"/>
    </row>
    <row r="75" spans="1:17" ht="24.95" customHeight="1" x14ac:dyDescent="0.2">
      <c r="B75" s="234"/>
      <c r="C75" s="237"/>
      <c r="D75" s="237"/>
      <c r="E75" s="237"/>
      <c r="J75" s="236"/>
    </row>
    <row r="76" spans="1:17" ht="24.95" customHeight="1" x14ac:dyDescent="0.2">
      <c r="B76" s="234"/>
      <c r="C76" s="237"/>
      <c r="D76" s="237"/>
      <c r="E76" s="237"/>
      <c r="J76" s="236"/>
    </row>
    <row r="77" spans="1:17" ht="24.95" customHeight="1" x14ac:dyDescent="0.2">
      <c r="B77" s="234"/>
      <c r="D77" s="225"/>
      <c r="E77" s="225"/>
      <c r="F77" s="225"/>
      <c r="G77" s="225"/>
      <c r="H77" s="225"/>
      <c r="I77" s="225"/>
      <c r="J77" s="235"/>
    </row>
    <row r="78" spans="1:17" ht="24.95" customHeight="1" x14ac:dyDescent="0.2">
      <c r="B78" s="234"/>
      <c r="D78" s="225"/>
      <c r="F78" s="225"/>
      <c r="G78" s="225"/>
      <c r="H78" s="225"/>
      <c r="I78" s="225"/>
      <c r="J78" s="235"/>
    </row>
    <row r="79" spans="1:17" ht="15" customHeight="1" x14ac:dyDescent="0.2">
      <c r="B79" s="234"/>
      <c r="C79" s="233" t="s">
        <v>16</v>
      </c>
      <c r="D79" s="232"/>
      <c r="E79" s="509" t="s">
        <v>16</v>
      </c>
      <c r="F79" s="509"/>
      <c r="G79" s="509"/>
      <c r="H79" s="509"/>
      <c r="I79" s="509"/>
      <c r="J79" s="510"/>
      <c r="K79" s="379"/>
    </row>
    <row r="80" spans="1:17" ht="15.75" x14ac:dyDescent="0.25">
      <c r="B80" s="230"/>
      <c r="C80" s="229" t="s">
        <v>69</v>
      </c>
      <c r="D80" s="228"/>
      <c r="F80" s="537" t="s">
        <v>337</v>
      </c>
      <c r="G80" s="537"/>
      <c r="H80" s="537"/>
      <c r="I80" s="537"/>
      <c r="J80" s="538"/>
      <c r="K80" s="380"/>
    </row>
    <row r="81" spans="2:10" x14ac:dyDescent="0.2">
      <c r="B81" s="224"/>
      <c r="C81" s="223"/>
      <c r="D81" s="223"/>
      <c r="E81" s="222"/>
      <c r="F81" s="222"/>
      <c r="G81" s="222"/>
      <c r="H81" s="222"/>
      <c r="I81" s="222"/>
      <c r="J81" s="221"/>
    </row>
    <row r="82" spans="2:10" ht="21.95" customHeight="1" x14ac:dyDescent="0.2"/>
    <row r="83" spans="2:10" ht="7.5" customHeight="1" x14ac:dyDescent="0.2"/>
    <row r="87" spans="2:10" ht="21.95" customHeight="1" x14ac:dyDescent="0.2"/>
    <row r="88" spans="2:10" ht="21.95" customHeight="1" x14ac:dyDescent="0.2"/>
    <row r="89" spans="2:10" ht="21.95" customHeight="1" x14ac:dyDescent="0.2"/>
    <row r="90" spans="2:10" ht="21.95" customHeight="1" x14ac:dyDescent="0.2"/>
    <row r="91" spans="2:10" ht="21.95" customHeight="1" x14ac:dyDescent="0.2"/>
    <row r="92" spans="2:10" ht="23.25" customHeight="1" x14ac:dyDescent="0.2"/>
    <row r="94" spans="2:10" ht="21.95" customHeight="1" x14ac:dyDescent="0.2"/>
    <row r="95" spans="2:10" ht="21.95" customHeight="1" x14ac:dyDescent="0.2"/>
    <row r="96" spans="2:10" ht="21.95" customHeight="1" x14ac:dyDescent="0.2"/>
    <row r="97" spans="1:4" ht="21.95" customHeight="1" x14ac:dyDescent="0.2"/>
    <row r="98" spans="1:4" ht="21.95" customHeight="1" x14ac:dyDescent="0.2"/>
    <row r="99" spans="1:4" ht="7.5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/>
    <row r="104" spans="1:4" ht="18" customHeight="1" x14ac:dyDescent="0.2">
      <c r="A104" s="199" t="s">
        <v>453</v>
      </c>
      <c r="B104" s="199" t="s">
        <v>452</v>
      </c>
    </row>
    <row r="105" spans="1:4" ht="18" customHeight="1" x14ac:dyDescent="0.2">
      <c r="A105" t="s">
        <v>33</v>
      </c>
      <c r="B105" s="412">
        <v>3.02</v>
      </c>
      <c r="D105" s="412"/>
    </row>
    <row r="106" spans="1:4" x14ac:dyDescent="0.2">
      <c r="A106" s="71" t="s">
        <v>32</v>
      </c>
      <c r="B106" s="412">
        <v>4.04</v>
      </c>
      <c r="C106"/>
      <c r="D106" s="412"/>
    </row>
    <row r="107" spans="1:4" x14ac:dyDescent="0.2">
      <c r="A107" s="71" t="s">
        <v>38</v>
      </c>
      <c r="B107" s="412">
        <v>3.06</v>
      </c>
      <c r="C107"/>
      <c r="D107" s="412"/>
    </row>
    <row r="108" spans="1:4" x14ac:dyDescent="0.2">
      <c r="A108" s="71" t="s">
        <v>37</v>
      </c>
      <c r="B108" s="412">
        <v>2.73</v>
      </c>
      <c r="C108"/>
      <c r="D108" s="412"/>
    </row>
    <row r="109" spans="1:4" x14ac:dyDescent="0.2">
      <c r="A109" s="71" t="s">
        <v>39</v>
      </c>
      <c r="B109" s="412">
        <v>3.59</v>
      </c>
      <c r="C109"/>
      <c r="D109" s="412"/>
    </row>
    <row r="110" spans="1:4" x14ac:dyDescent="0.2">
      <c r="A110" s="71" t="s">
        <v>41</v>
      </c>
      <c r="B110" s="412">
        <v>2.73</v>
      </c>
      <c r="C110"/>
      <c r="D110" s="412"/>
    </row>
    <row r="111" spans="1:4" x14ac:dyDescent="0.2">
      <c r="A111" s="71" t="s">
        <v>40</v>
      </c>
      <c r="B111" s="412">
        <v>4.3899999999999997</v>
      </c>
      <c r="C111"/>
      <c r="D111" s="412"/>
    </row>
    <row r="112" spans="1:4" x14ac:dyDescent="0.2">
      <c r="A112" s="71" t="s">
        <v>29</v>
      </c>
      <c r="B112" s="412">
        <v>3.51</v>
      </c>
      <c r="C112"/>
      <c r="D112" s="412"/>
    </row>
    <row r="113" spans="1:4" x14ac:dyDescent="0.2">
      <c r="A113" s="71" t="s">
        <v>42</v>
      </c>
      <c r="B113" s="412">
        <v>5.58</v>
      </c>
      <c r="C113"/>
      <c r="D113" s="412"/>
    </row>
    <row r="114" spans="1:4" x14ac:dyDescent="0.2">
      <c r="A114" s="71" t="s">
        <v>44</v>
      </c>
      <c r="B114" s="412">
        <v>1.5</v>
      </c>
      <c r="C114"/>
      <c r="D114" s="412"/>
    </row>
    <row r="115" spans="1:4" x14ac:dyDescent="0.2">
      <c r="A115" s="71" t="s">
        <v>31</v>
      </c>
      <c r="B115" s="412">
        <v>2.34</v>
      </c>
      <c r="C115"/>
      <c r="D115" s="412"/>
    </row>
    <row r="116" spans="1:4" x14ac:dyDescent="0.2">
      <c r="A116" s="71" t="s">
        <v>35</v>
      </c>
      <c r="B116" s="412">
        <v>7.59</v>
      </c>
      <c r="C116"/>
      <c r="D116" s="412"/>
    </row>
    <row r="117" spans="1:4" x14ac:dyDescent="0.2">
      <c r="A117" s="71" t="s">
        <v>34</v>
      </c>
      <c r="B117" s="412">
        <v>6.92</v>
      </c>
      <c r="C117"/>
      <c r="D117" s="412"/>
    </row>
    <row r="118" spans="1:4" x14ac:dyDescent="0.2">
      <c r="A118" s="71" t="s">
        <v>43</v>
      </c>
      <c r="B118" s="412">
        <v>4.95</v>
      </c>
      <c r="C118"/>
      <c r="D118" s="412"/>
    </row>
    <row r="119" spans="1:4" x14ac:dyDescent="0.2">
      <c r="A119" s="71" t="s">
        <v>30</v>
      </c>
      <c r="B119" s="412">
        <v>2.54</v>
      </c>
      <c r="C119"/>
      <c r="D119" s="412"/>
    </row>
    <row r="120" spans="1:4" x14ac:dyDescent="0.2">
      <c r="A120" s="71" t="s">
        <v>499</v>
      </c>
      <c r="B120" s="412">
        <v>2.41</v>
      </c>
      <c r="C120"/>
      <c r="D120" s="412"/>
    </row>
    <row r="121" spans="1:4" x14ac:dyDescent="0.2">
      <c r="A121" s="71" t="s">
        <v>424</v>
      </c>
      <c r="B121" s="412">
        <v>4.32</v>
      </c>
      <c r="C121"/>
      <c r="D121" s="412"/>
    </row>
    <row r="122" spans="1:4" x14ac:dyDescent="0.2">
      <c r="A122" s="71" t="s">
        <v>425</v>
      </c>
      <c r="B122" s="412">
        <v>7.75</v>
      </c>
      <c r="C122"/>
      <c r="D122" s="412"/>
    </row>
    <row r="123" spans="1:4" x14ac:dyDescent="0.2">
      <c r="A123" s="71" t="s">
        <v>426</v>
      </c>
      <c r="B123" s="412">
        <v>8.26</v>
      </c>
      <c r="C123"/>
      <c r="D123" s="412"/>
    </row>
    <row r="124" spans="1:4" x14ac:dyDescent="0.2">
      <c r="A124" s="71" t="s">
        <v>427</v>
      </c>
      <c r="B124" s="412">
        <v>7.39</v>
      </c>
      <c r="C124"/>
      <c r="D124" s="412"/>
    </row>
    <row r="125" spans="1:4" x14ac:dyDescent="0.2">
      <c r="A125" s="71" t="s">
        <v>500</v>
      </c>
      <c r="B125" s="412">
        <v>2850</v>
      </c>
      <c r="C125"/>
      <c r="D125" s="412"/>
    </row>
    <row r="126" spans="1:4" x14ac:dyDescent="0.2">
      <c r="A126" s="71" t="s">
        <v>501</v>
      </c>
      <c r="B126" s="412">
        <v>5.84</v>
      </c>
      <c r="C126"/>
      <c r="D126" s="412"/>
    </row>
    <row r="127" spans="1:4" x14ac:dyDescent="0.2">
      <c r="A127" s="71" t="s">
        <v>430</v>
      </c>
      <c r="B127" s="412">
        <v>2.79</v>
      </c>
      <c r="C127"/>
      <c r="D127" s="412"/>
    </row>
    <row r="128" spans="1:4" x14ac:dyDescent="0.2">
      <c r="A128" s="71" t="s">
        <v>502</v>
      </c>
      <c r="B128" s="412">
        <v>4.97</v>
      </c>
      <c r="C128"/>
      <c r="D128" s="412"/>
    </row>
    <row r="129" spans="1:4" x14ac:dyDescent="0.2">
      <c r="A129" s="71" t="s">
        <v>503</v>
      </c>
      <c r="B129" s="412">
        <v>4.1900000000000004</v>
      </c>
      <c r="C129"/>
      <c r="D129" s="412"/>
    </row>
    <row r="130" spans="1:4" x14ac:dyDescent="0.2">
      <c r="A130" s="71" t="s">
        <v>504</v>
      </c>
      <c r="B130" s="412">
        <v>5.27</v>
      </c>
      <c r="C130"/>
      <c r="D130" s="412"/>
    </row>
    <row r="131" spans="1:4" x14ac:dyDescent="0.2">
      <c r="A131" s="71" t="s">
        <v>434</v>
      </c>
      <c r="B131" s="412">
        <v>5.54</v>
      </c>
      <c r="C131"/>
      <c r="D131" s="412"/>
    </row>
    <row r="132" spans="1:4" x14ac:dyDescent="0.2">
      <c r="A132" s="71" t="s">
        <v>505</v>
      </c>
      <c r="B132" s="412">
        <v>6.73</v>
      </c>
      <c r="C132"/>
      <c r="D132" s="412"/>
    </row>
    <row r="133" spans="1:4" x14ac:dyDescent="0.2">
      <c r="A133" s="71" t="s">
        <v>506</v>
      </c>
      <c r="B133" s="412">
        <v>4.32</v>
      </c>
      <c r="C133"/>
      <c r="D133" s="412"/>
    </row>
    <row r="134" spans="1:4" x14ac:dyDescent="0.2">
      <c r="A134" s="71" t="s">
        <v>507</v>
      </c>
      <c r="B134" s="412">
        <v>3.28</v>
      </c>
      <c r="C134"/>
      <c r="D134" s="412"/>
    </row>
    <row r="135" spans="1:4" x14ac:dyDescent="0.2">
      <c r="A135" s="71" t="s">
        <v>508</v>
      </c>
      <c r="B135" s="412">
        <v>5.59</v>
      </c>
      <c r="C135"/>
      <c r="D135" s="412"/>
    </row>
    <row r="136" spans="1:4" x14ac:dyDescent="0.2">
      <c r="A136" s="71" t="s">
        <v>439</v>
      </c>
      <c r="B136" s="412">
        <v>5.46</v>
      </c>
      <c r="C136"/>
      <c r="D136" s="412"/>
    </row>
    <row r="137" spans="1:4" x14ac:dyDescent="0.2">
      <c r="A137" s="71" t="s">
        <v>246</v>
      </c>
      <c r="B137" s="412">
        <v>5.46</v>
      </c>
      <c r="C137"/>
      <c r="D137" s="412"/>
    </row>
    <row r="138" spans="1:4" x14ac:dyDescent="0.2">
      <c r="A138" s="71" t="s">
        <v>28</v>
      </c>
      <c r="B138" s="412">
        <v>4.0999999999999996</v>
      </c>
      <c r="C138"/>
      <c r="D138" s="412"/>
    </row>
    <row r="139" spans="1:4" x14ac:dyDescent="0.2">
      <c r="A139" s="71" t="s">
        <v>71</v>
      </c>
      <c r="B139" s="412">
        <v>4.0999999999999996</v>
      </c>
      <c r="C139"/>
      <c r="D139" s="412"/>
    </row>
    <row r="140" spans="1:4" x14ac:dyDescent="0.2">
      <c r="A140" s="71" t="s">
        <v>509</v>
      </c>
      <c r="B140" s="412">
        <v>6.05</v>
      </c>
      <c r="C140"/>
      <c r="D140" s="412"/>
    </row>
    <row r="141" spans="1:4" x14ac:dyDescent="0.2">
      <c r="A141" s="71" t="s">
        <v>210</v>
      </c>
      <c r="B141" s="412">
        <v>5.65</v>
      </c>
      <c r="C141"/>
      <c r="D141" s="412"/>
    </row>
    <row r="142" spans="1:4" x14ac:dyDescent="0.2">
      <c r="A142" s="71" t="s">
        <v>510</v>
      </c>
      <c r="B142" s="412">
        <v>6.59</v>
      </c>
      <c r="C142"/>
      <c r="D142" s="412"/>
    </row>
    <row r="143" spans="1:4" x14ac:dyDescent="0.2">
      <c r="A143" s="71" t="s">
        <v>511</v>
      </c>
      <c r="B143" s="412">
        <v>6.65</v>
      </c>
      <c r="C143"/>
      <c r="D143" s="412"/>
    </row>
    <row r="144" spans="1:4" x14ac:dyDescent="0.2">
      <c r="A144" s="71" t="s">
        <v>382</v>
      </c>
      <c r="B144" s="412">
        <v>4.95</v>
      </c>
      <c r="C144"/>
      <c r="D144" s="412"/>
    </row>
    <row r="145" spans="1:4" x14ac:dyDescent="0.2">
      <c r="A145" s="71" t="s">
        <v>448</v>
      </c>
      <c r="B145" s="412">
        <v>5.8</v>
      </c>
      <c r="C145"/>
      <c r="D145" s="412"/>
    </row>
    <row r="146" spans="1:4" x14ac:dyDescent="0.2">
      <c r="A146" s="71" t="s">
        <v>449</v>
      </c>
      <c r="B146" s="412">
        <v>6.22</v>
      </c>
      <c r="C146"/>
      <c r="D146" s="412"/>
    </row>
    <row r="147" spans="1:4" x14ac:dyDescent="0.2">
      <c r="A147" s="71" t="s">
        <v>149</v>
      </c>
      <c r="B147" s="412">
        <v>7.02</v>
      </c>
      <c r="C147"/>
      <c r="D147" s="412"/>
    </row>
    <row r="148" spans="1:4" x14ac:dyDescent="0.2">
      <c r="A148" s="71" t="s">
        <v>214</v>
      </c>
      <c r="B148" s="412">
        <v>6.21</v>
      </c>
      <c r="C148"/>
      <c r="D148" s="412"/>
    </row>
    <row r="149" spans="1:4" x14ac:dyDescent="0.2">
      <c r="A149" s="71" t="s">
        <v>166</v>
      </c>
      <c r="B149" s="412">
        <v>7.95</v>
      </c>
      <c r="C149"/>
      <c r="D149" s="412"/>
    </row>
    <row r="150" spans="1:4" x14ac:dyDescent="0.2">
      <c r="A150" s="71" t="s">
        <v>483</v>
      </c>
      <c r="B150" s="412">
        <v>5.59</v>
      </c>
      <c r="C150"/>
      <c r="D150" s="412"/>
    </row>
    <row r="151" spans="1:4" x14ac:dyDescent="0.2">
      <c r="A151" s="71" t="s">
        <v>451</v>
      </c>
      <c r="B151" s="412">
        <v>4.93</v>
      </c>
      <c r="C151"/>
      <c r="D151" s="412"/>
    </row>
    <row r="152" spans="1:4" x14ac:dyDescent="0.2">
      <c r="A152" s="71" t="s">
        <v>484</v>
      </c>
      <c r="B152" s="199">
        <v>5.75</v>
      </c>
      <c r="C152" s="199" t="s">
        <v>376</v>
      </c>
      <c r="D152" s="412"/>
    </row>
    <row r="153" spans="1:4" x14ac:dyDescent="0.2">
      <c r="A153" s="199" t="s">
        <v>389</v>
      </c>
      <c r="B153" s="199">
        <v>2.95</v>
      </c>
      <c r="D153" s="412"/>
    </row>
    <row r="154" spans="1:4" x14ac:dyDescent="0.2">
      <c r="A154" s="199" t="s">
        <v>672</v>
      </c>
      <c r="B154" s="199">
        <v>12.17</v>
      </c>
      <c r="D154" s="412">
        <f t="shared" ref="D154" si="8">ROUND(B154,2)</f>
        <v>12.17</v>
      </c>
    </row>
  </sheetData>
  <autoFilter ref="A7:Q68" xr:uid="{C4EEF5E9-92A5-4377-B56E-E4207F0D2FFD}">
    <filterColumn colId="7">
      <filters blank="1">
        <filter val="0,01"/>
        <filter val="0,99"/>
        <filter val="120"/>
        <filter val="1250"/>
        <filter val="1310"/>
        <filter val="150"/>
        <filter val="1780"/>
        <filter val="20.630,00"/>
        <filter val="2340"/>
        <filter val="2455"/>
        <filter val="260"/>
        <filter val="360"/>
        <filter val="520"/>
        <filter val="60"/>
        <filter val="600"/>
        <filter val="720"/>
        <filter val="7825"/>
        <filter val="880"/>
      </filters>
    </filterColumn>
  </autoFilter>
  <mergeCells count="20">
    <mergeCell ref="C66:F66"/>
    <mergeCell ref="B2:J2"/>
    <mergeCell ref="B3:J3"/>
    <mergeCell ref="B4:J4"/>
    <mergeCell ref="B5:J5"/>
    <mergeCell ref="C58:D58"/>
    <mergeCell ref="C59:F59"/>
    <mergeCell ref="C60:H60"/>
    <mergeCell ref="C61:H61"/>
    <mergeCell ref="C62:H62"/>
    <mergeCell ref="C63:H63"/>
    <mergeCell ref="C65:F65"/>
    <mergeCell ref="E79:J79"/>
    <mergeCell ref="F80:J80"/>
    <mergeCell ref="C67:F67"/>
    <mergeCell ref="C68:F68"/>
    <mergeCell ref="B70:F70"/>
    <mergeCell ref="H70:J70"/>
    <mergeCell ref="B71:F71"/>
    <mergeCell ref="H71:J71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50" orientation="portrait" r:id="rId1"/>
  <headerFooter alignWithMargins="0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2F91-867B-4929-8D67-E8C5C3809605}">
  <sheetPr>
    <pageSetUpPr fitToPage="1"/>
  </sheetPr>
  <dimension ref="A1:P122"/>
  <sheetViews>
    <sheetView zoomScaleNormal="100" workbookViewId="0">
      <selection activeCell="E4" sqref="E4:E40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10" width="25.28515625" style="199" bestFit="1" customWidth="1"/>
    <col min="11" max="11" width="7" style="199" bestFit="1" customWidth="1"/>
    <col min="12" max="12" width="18.425781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3" spans="2:16" x14ac:dyDescent="0.2">
      <c r="B3" s="247" t="s">
        <v>19</v>
      </c>
      <c r="C3" s="247" t="s">
        <v>20</v>
      </c>
      <c r="D3" s="247" t="s">
        <v>21</v>
      </c>
      <c r="E3" s="247" t="s">
        <v>153</v>
      </c>
      <c r="F3" s="243" t="s">
        <v>74</v>
      </c>
      <c r="G3" s="247" t="s">
        <v>551</v>
      </c>
    </row>
    <row r="4" spans="2:16" x14ac:dyDescent="0.2">
      <c r="B4" s="205" t="s">
        <v>682</v>
      </c>
      <c r="C4" s="207">
        <v>45257</v>
      </c>
      <c r="D4" s="204" t="s">
        <v>389</v>
      </c>
      <c r="E4" s="401">
        <f>2000-260</f>
        <v>1740</v>
      </c>
      <c r="F4" s="451"/>
      <c r="G4" s="204" t="s">
        <v>383</v>
      </c>
      <c r="I4" s="200"/>
    </row>
    <row r="5" spans="2:16" x14ac:dyDescent="0.2">
      <c r="B5" s="205" t="s">
        <v>682</v>
      </c>
      <c r="C5" s="207">
        <v>45257</v>
      </c>
      <c r="D5" s="204" t="s">
        <v>42</v>
      </c>
      <c r="E5" s="401">
        <v>180</v>
      </c>
      <c r="F5" s="451"/>
      <c r="G5" s="204" t="s">
        <v>383</v>
      </c>
      <c r="I5" s="200"/>
    </row>
    <row r="6" spans="2:16" x14ac:dyDescent="0.2">
      <c r="B6" s="205" t="s">
        <v>682</v>
      </c>
      <c r="C6" s="207">
        <v>45257</v>
      </c>
      <c r="D6" s="204" t="s">
        <v>42</v>
      </c>
      <c r="E6" s="401">
        <v>530</v>
      </c>
      <c r="F6" s="451"/>
      <c r="G6" s="204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x14ac:dyDescent="0.2">
      <c r="B7" s="205" t="s">
        <v>682</v>
      </c>
      <c r="C7" s="207">
        <v>45257</v>
      </c>
      <c r="D7" s="204" t="s">
        <v>38</v>
      </c>
      <c r="E7" s="401">
        <f>800-680</f>
        <v>120</v>
      </c>
      <c r="F7" s="451"/>
      <c r="G7" s="204" t="s">
        <v>384</v>
      </c>
      <c r="I7" s="101" t="s">
        <v>23</v>
      </c>
      <c r="J7" s="76" t="s">
        <v>383</v>
      </c>
      <c r="K7" s="76" t="s">
        <v>384</v>
      </c>
      <c r="L7" s="76" t="s">
        <v>527</v>
      </c>
      <c r="M7" s="76" t="s">
        <v>24</v>
      </c>
      <c r="N7"/>
      <c r="O7"/>
    </row>
    <row r="8" spans="2:16" x14ac:dyDescent="0.2">
      <c r="B8" s="205" t="s">
        <v>682</v>
      </c>
      <c r="C8" s="207">
        <v>45257</v>
      </c>
      <c r="D8" s="204" t="s">
        <v>166</v>
      </c>
      <c r="E8" s="401">
        <v>200</v>
      </c>
      <c r="F8" s="451"/>
      <c r="G8" s="204" t="s">
        <v>383</v>
      </c>
      <c r="I8" s="76" t="s">
        <v>29</v>
      </c>
      <c r="J8" s="465"/>
      <c r="K8" s="465">
        <v>880</v>
      </c>
      <c r="L8" s="465"/>
      <c r="M8" s="465">
        <v>880</v>
      </c>
      <c r="N8"/>
      <c r="O8"/>
      <c r="P8" s="200"/>
    </row>
    <row r="9" spans="2:16" x14ac:dyDescent="0.2">
      <c r="B9" s="205" t="s">
        <v>682</v>
      </c>
      <c r="C9" s="207">
        <v>45257</v>
      </c>
      <c r="D9" s="204" t="s">
        <v>37</v>
      </c>
      <c r="E9" s="401">
        <v>700</v>
      </c>
      <c r="F9" s="451"/>
      <c r="G9" s="204" t="s">
        <v>384</v>
      </c>
      <c r="I9" s="76" t="s">
        <v>31</v>
      </c>
      <c r="J9" s="465"/>
      <c r="K9" s="465">
        <v>520</v>
      </c>
      <c r="L9" s="465"/>
      <c r="M9" s="465">
        <v>520</v>
      </c>
      <c r="N9"/>
      <c r="O9"/>
      <c r="P9" s="200"/>
    </row>
    <row r="10" spans="2:16" x14ac:dyDescent="0.2">
      <c r="B10" s="205" t="s">
        <v>683</v>
      </c>
      <c r="C10" s="207">
        <v>45260</v>
      </c>
      <c r="D10" s="204" t="s">
        <v>33</v>
      </c>
      <c r="E10" s="401">
        <v>900</v>
      </c>
      <c r="F10" s="204"/>
      <c r="G10" s="204" t="s">
        <v>383</v>
      </c>
      <c r="I10" s="76" t="s">
        <v>32</v>
      </c>
      <c r="J10" s="465"/>
      <c r="K10" s="465">
        <v>1310</v>
      </c>
      <c r="L10" s="465"/>
      <c r="M10" s="465">
        <v>1310</v>
      </c>
      <c r="N10"/>
      <c r="O10"/>
      <c r="P10" s="200"/>
    </row>
    <row r="11" spans="2:16" x14ac:dyDescent="0.2">
      <c r="B11" s="205" t="s">
        <v>683</v>
      </c>
      <c r="C11" s="207">
        <v>45260</v>
      </c>
      <c r="D11" s="204" t="s">
        <v>33</v>
      </c>
      <c r="E11" s="401">
        <v>1555</v>
      </c>
      <c r="F11" s="204"/>
      <c r="G11" s="204" t="s">
        <v>384</v>
      </c>
      <c r="I11" s="76" t="s">
        <v>33</v>
      </c>
      <c r="J11" s="465">
        <v>900</v>
      </c>
      <c r="K11" s="465">
        <v>1555</v>
      </c>
      <c r="L11" s="465"/>
      <c r="M11" s="465">
        <v>2455</v>
      </c>
      <c r="N11"/>
      <c r="O11"/>
      <c r="P11" s="200"/>
    </row>
    <row r="12" spans="2:16" x14ac:dyDescent="0.2">
      <c r="B12" s="205" t="s">
        <v>683</v>
      </c>
      <c r="C12" s="207">
        <v>45260</v>
      </c>
      <c r="D12" s="204" t="s">
        <v>484</v>
      </c>
      <c r="E12" s="401">
        <v>150</v>
      </c>
      <c r="F12" s="204"/>
      <c r="G12" s="204" t="s">
        <v>384</v>
      </c>
      <c r="I12" s="76" t="s">
        <v>35</v>
      </c>
      <c r="J12" s="465">
        <v>2340</v>
      </c>
      <c r="K12" s="465"/>
      <c r="L12" s="465"/>
      <c r="M12" s="465">
        <v>2340</v>
      </c>
      <c r="N12"/>
      <c r="O12"/>
      <c r="P12" s="200"/>
    </row>
    <row r="13" spans="2:16" x14ac:dyDescent="0.2">
      <c r="B13" s="205" t="s">
        <v>684</v>
      </c>
      <c r="C13" s="207">
        <v>45267</v>
      </c>
      <c r="D13" s="204" t="s">
        <v>389</v>
      </c>
      <c r="E13" s="401">
        <v>910</v>
      </c>
      <c r="F13" s="204"/>
      <c r="G13" s="204" t="s">
        <v>384</v>
      </c>
      <c r="I13" s="76" t="s">
        <v>149</v>
      </c>
      <c r="J13" s="465">
        <v>720</v>
      </c>
      <c r="K13" s="465"/>
      <c r="L13" s="465"/>
      <c r="M13" s="465">
        <v>720</v>
      </c>
      <c r="N13"/>
      <c r="O13"/>
      <c r="P13" s="200"/>
    </row>
    <row r="14" spans="2:16" x14ac:dyDescent="0.2">
      <c r="B14" s="205" t="s">
        <v>684</v>
      </c>
      <c r="C14" s="207">
        <v>45267</v>
      </c>
      <c r="D14" s="204" t="s">
        <v>389</v>
      </c>
      <c r="E14" s="401">
        <v>90</v>
      </c>
      <c r="F14" s="204"/>
      <c r="G14" s="204" t="s">
        <v>527</v>
      </c>
      <c r="I14" s="76" t="s">
        <v>214</v>
      </c>
      <c r="J14" s="465">
        <v>450</v>
      </c>
      <c r="K14" s="465"/>
      <c r="L14" s="465">
        <v>150</v>
      </c>
      <c r="M14" s="465">
        <v>600</v>
      </c>
      <c r="N14"/>
      <c r="O14"/>
      <c r="P14" s="200"/>
    </row>
    <row r="15" spans="2:16" x14ac:dyDescent="0.2">
      <c r="B15" s="205" t="s">
        <v>684</v>
      </c>
      <c r="C15" s="207">
        <v>45267</v>
      </c>
      <c r="D15" s="204" t="s">
        <v>35</v>
      </c>
      <c r="E15" s="401">
        <f>1000-250</f>
        <v>750</v>
      </c>
      <c r="F15" s="204"/>
      <c r="G15" s="204" t="s">
        <v>383</v>
      </c>
      <c r="I15" s="76" t="s">
        <v>166</v>
      </c>
      <c r="J15" s="465">
        <v>200</v>
      </c>
      <c r="K15" s="465">
        <v>160</v>
      </c>
      <c r="L15" s="465"/>
      <c r="M15" s="465">
        <v>360</v>
      </c>
      <c r="N15"/>
      <c r="O15"/>
      <c r="P15" s="200"/>
    </row>
    <row r="16" spans="2:16" x14ac:dyDescent="0.2">
      <c r="B16" s="205" t="s">
        <v>684</v>
      </c>
      <c r="C16" s="207">
        <v>45267</v>
      </c>
      <c r="D16" s="204" t="s">
        <v>29</v>
      </c>
      <c r="E16" s="401">
        <f>770-300</f>
        <v>470</v>
      </c>
      <c r="F16" s="204"/>
      <c r="G16" s="204" t="s">
        <v>384</v>
      </c>
      <c r="I16" s="76" t="s">
        <v>37</v>
      </c>
      <c r="J16" s="465">
        <v>1080</v>
      </c>
      <c r="K16" s="465">
        <v>700</v>
      </c>
      <c r="L16" s="465"/>
      <c r="M16" s="465">
        <v>1780</v>
      </c>
      <c r="N16"/>
      <c r="O16"/>
      <c r="P16" s="200"/>
    </row>
    <row r="17" spans="1:15" x14ac:dyDescent="0.2">
      <c r="B17" s="205" t="s">
        <v>685</v>
      </c>
      <c r="C17" s="207">
        <v>45271</v>
      </c>
      <c r="D17" s="204" t="s">
        <v>389</v>
      </c>
      <c r="E17" s="401">
        <f>1000-115</f>
        <v>885</v>
      </c>
      <c r="F17" s="204"/>
      <c r="G17" s="204" t="s">
        <v>383</v>
      </c>
      <c r="I17" s="76" t="s">
        <v>38</v>
      </c>
      <c r="J17" s="465"/>
      <c r="K17" s="465">
        <v>120</v>
      </c>
      <c r="L17" s="465"/>
      <c r="M17" s="465">
        <v>120</v>
      </c>
      <c r="N17"/>
      <c r="O17"/>
    </row>
    <row r="18" spans="1:15" x14ac:dyDescent="0.2">
      <c r="B18" s="205" t="s">
        <v>685</v>
      </c>
      <c r="C18" s="207">
        <v>45271</v>
      </c>
      <c r="D18" s="204" t="s">
        <v>32</v>
      </c>
      <c r="E18" s="401">
        <v>690</v>
      </c>
      <c r="F18" s="204"/>
      <c r="G18" s="204" t="s">
        <v>384</v>
      </c>
      <c r="I18" s="76" t="s">
        <v>39</v>
      </c>
      <c r="J18" s="465"/>
      <c r="K18" s="465">
        <v>260</v>
      </c>
      <c r="L18" s="465"/>
      <c r="M18" s="465">
        <v>260</v>
      </c>
      <c r="N18"/>
      <c r="O18"/>
    </row>
    <row r="19" spans="1:15" x14ac:dyDescent="0.2">
      <c r="B19" s="205" t="s">
        <v>685</v>
      </c>
      <c r="C19" s="207">
        <v>45271</v>
      </c>
      <c r="D19" s="204" t="s">
        <v>166</v>
      </c>
      <c r="E19" s="401">
        <v>160</v>
      </c>
      <c r="F19" s="204"/>
      <c r="G19" s="204" t="s">
        <v>384</v>
      </c>
      <c r="I19" s="76" t="s">
        <v>389</v>
      </c>
      <c r="J19" s="465">
        <v>6375</v>
      </c>
      <c r="K19" s="465">
        <v>910</v>
      </c>
      <c r="L19" s="465">
        <v>540</v>
      </c>
      <c r="M19" s="465">
        <v>7825</v>
      </c>
      <c r="N19"/>
      <c r="O19"/>
    </row>
    <row r="20" spans="1:15" x14ac:dyDescent="0.2">
      <c r="B20" s="205" t="s">
        <v>685</v>
      </c>
      <c r="C20" s="207">
        <v>45271</v>
      </c>
      <c r="D20" s="204" t="s">
        <v>42</v>
      </c>
      <c r="E20" s="401">
        <v>200</v>
      </c>
      <c r="F20" s="204"/>
      <c r="G20" s="204" t="s">
        <v>383</v>
      </c>
      <c r="I20" s="76" t="s">
        <v>42</v>
      </c>
      <c r="J20" s="465">
        <v>480</v>
      </c>
      <c r="K20" s="465">
        <v>770</v>
      </c>
      <c r="L20" s="465"/>
      <c r="M20" s="465">
        <v>1250</v>
      </c>
      <c r="N20"/>
      <c r="O20"/>
    </row>
    <row r="21" spans="1:15" x14ac:dyDescent="0.2">
      <c r="B21" s="205" t="s">
        <v>686</v>
      </c>
      <c r="C21" s="207">
        <v>45274</v>
      </c>
      <c r="D21" s="204" t="s">
        <v>37</v>
      </c>
      <c r="E21" s="401">
        <v>1080</v>
      </c>
      <c r="F21" s="204"/>
      <c r="G21" s="204" t="s">
        <v>383</v>
      </c>
      <c r="I21" s="76" t="s">
        <v>382</v>
      </c>
      <c r="J21" s="465"/>
      <c r="K21" s="465">
        <v>60</v>
      </c>
      <c r="L21" s="465"/>
      <c r="M21" s="465">
        <v>60</v>
      </c>
      <c r="N21"/>
      <c r="O21"/>
    </row>
    <row r="22" spans="1:15" x14ac:dyDescent="0.2">
      <c r="B22" s="205" t="s">
        <v>686</v>
      </c>
      <c r="C22" s="207">
        <v>45274</v>
      </c>
      <c r="D22" s="204" t="s">
        <v>31</v>
      </c>
      <c r="E22" s="401">
        <v>210</v>
      </c>
      <c r="F22" s="204"/>
      <c r="G22" s="204" t="s">
        <v>384</v>
      </c>
      <c r="I22" s="76" t="s">
        <v>484</v>
      </c>
      <c r="J22" s="465"/>
      <c r="K22" s="465">
        <v>150</v>
      </c>
      <c r="L22" s="465"/>
      <c r="M22" s="465">
        <v>150</v>
      </c>
      <c r="N22"/>
      <c r="O22"/>
    </row>
    <row r="23" spans="1:15" x14ac:dyDescent="0.2">
      <c r="B23" s="205" t="s">
        <v>686</v>
      </c>
      <c r="C23" s="207">
        <v>45274</v>
      </c>
      <c r="D23" s="204" t="s">
        <v>32</v>
      </c>
      <c r="E23" s="401">
        <v>175</v>
      </c>
      <c r="F23" s="204"/>
      <c r="G23" s="204" t="s">
        <v>384</v>
      </c>
      <c r="I23" s="76" t="s">
        <v>24</v>
      </c>
      <c r="J23" s="465">
        <v>12545</v>
      </c>
      <c r="K23" s="465">
        <v>7395</v>
      </c>
      <c r="L23" s="465">
        <v>690</v>
      </c>
      <c r="M23" s="465">
        <v>20630</v>
      </c>
      <c r="N23"/>
      <c r="O23"/>
    </row>
    <row r="24" spans="1:15" x14ac:dyDescent="0.2">
      <c r="B24" s="453" t="s">
        <v>687</v>
      </c>
      <c r="C24" s="454">
        <v>45274</v>
      </c>
      <c r="D24" s="205" t="s">
        <v>382</v>
      </c>
      <c r="E24" s="205">
        <v>30</v>
      </c>
      <c r="F24" s="204"/>
      <c r="G24" s="204" t="s">
        <v>384</v>
      </c>
      <c r="I24"/>
      <c r="J24"/>
      <c r="K24"/>
      <c r="L24"/>
      <c r="M24"/>
      <c r="N24"/>
      <c r="O24"/>
    </row>
    <row r="25" spans="1:15" x14ac:dyDescent="0.2">
      <c r="B25" s="205" t="s">
        <v>686</v>
      </c>
      <c r="C25" s="207">
        <v>45274</v>
      </c>
      <c r="D25" s="204" t="s">
        <v>39</v>
      </c>
      <c r="E25" s="401">
        <f>500-240</f>
        <v>260</v>
      </c>
      <c r="F25" s="204"/>
      <c r="G25" s="204" t="s">
        <v>384</v>
      </c>
      <c r="I25"/>
      <c r="J25"/>
      <c r="K25"/>
      <c r="L25"/>
      <c r="M25"/>
      <c r="N25"/>
    </row>
    <row r="26" spans="1:15" x14ac:dyDescent="0.2">
      <c r="B26" s="205" t="s">
        <v>687</v>
      </c>
      <c r="C26" s="207">
        <v>45278</v>
      </c>
      <c r="D26" s="204" t="s">
        <v>42</v>
      </c>
      <c r="E26" s="401">
        <v>100</v>
      </c>
      <c r="F26" s="204"/>
      <c r="G26" s="204" t="s">
        <v>383</v>
      </c>
      <c r="I26"/>
      <c r="J26"/>
      <c r="K26"/>
      <c r="L26"/>
      <c r="M26"/>
      <c r="N26"/>
    </row>
    <row r="27" spans="1:15" x14ac:dyDescent="0.2">
      <c r="B27" s="205" t="s">
        <v>687</v>
      </c>
      <c r="C27" s="207">
        <v>45278</v>
      </c>
      <c r="D27" s="204" t="s">
        <v>389</v>
      </c>
      <c r="E27" s="401">
        <v>175</v>
      </c>
      <c r="F27" s="204"/>
      <c r="G27" s="204" t="s">
        <v>383</v>
      </c>
      <c r="I27"/>
      <c r="J27"/>
      <c r="K27" s="404"/>
      <c r="L27" s="404"/>
    </row>
    <row r="28" spans="1:15" x14ac:dyDescent="0.2">
      <c r="B28" s="205" t="s">
        <v>687</v>
      </c>
      <c r="C28" s="207">
        <v>45278</v>
      </c>
      <c r="D28" s="204" t="s">
        <v>29</v>
      </c>
      <c r="E28" s="401">
        <v>240</v>
      </c>
      <c r="F28" s="204"/>
      <c r="G28" s="204" t="s">
        <v>384</v>
      </c>
      <c r="I28"/>
      <c r="J28"/>
    </row>
    <row r="29" spans="1:15" x14ac:dyDescent="0.2">
      <c r="B29" s="205" t="s">
        <v>687</v>
      </c>
      <c r="C29" s="207">
        <v>45278</v>
      </c>
      <c r="D29" s="204" t="s">
        <v>32</v>
      </c>
      <c r="E29" s="401">
        <v>150</v>
      </c>
      <c r="F29" s="204"/>
      <c r="G29" s="204" t="s">
        <v>384</v>
      </c>
      <c r="I29"/>
      <c r="J29"/>
    </row>
    <row r="30" spans="1:15" x14ac:dyDescent="0.2">
      <c r="B30" s="205" t="s">
        <v>691</v>
      </c>
      <c r="C30" s="207">
        <v>45254</v>
      </c>
      <c r="D30" s="204" t="s">
        <v>29</v>
      </c>
      <c r="E30" s="401">
        <v>170</v>
      </c>
      <c r="F30" s="204"/>
      <c r="G30" s="204" t="s">
        <v>384</v>
      </c>
      <c r="I30"/>
      <c r="J30"/>
    </row>
    <row r="31" spans="1:15" x14ac:dyDescent="0.2">
      <c r="B31" s="205" t="s">
        <v>691</v>
      </c>
      <c r="C31" s="207">
        <v>45254</v>
      </c>
      <c r="D31" s="204" t="s">
        <v>31</v>
      </c>
      <c r="E31" s="401">
        <v>310</v>
      </c>
      <c r="F31" s="204"/>
      <c r="G31" s="204" t="s">
        <v>384</v>
      </c>
      <c r="I31"/>
      <c r="J31"/>
      <c r="K31" s="348"/>
      <c r="L31" s="200"/>
      <c r="M31" s="200"/>
      <c r="N31" s="200"/>
    </row>
    <row r="32" spans="1:15" s="200" customFormat="1" x14ac:dyDescent="0.2">
      <c r="A32" s="199"/>
      <c r="B32" s="205" t="s">
        <v>691</v>
      </c>
      <c r="C32" s="207">
        <v>45254</v>
      </c>
      <c r="D32" s="204" t="s">
        <v>32</v>
      </c>
      <c r="E32" s="401">
        <v>295</v>
      </c>
      <c r="F32" s="204"/>
      <c r="G32" s="204" t="s">
        <v>384</v>
      </c>
      <c r="H32" s="202"/>
      <c r="I32"/>
      <c r="J32"/>
      <c r="K32" s="348"/>
    </row>
    <row r="33" spans="1:14" x14ac:dyDescent="0.2">
      <c r="B33" s="205" t="s">
        <v>691</v>
      </c>
      <c r="C33" s="207">
        <v>45254</v>
      </c>
      <c r="D33" s="204" t="s">
        <v>35</v>
      </c>
      <c r="E33" s="452">
        <v>1590</v>
      </c>
      <c r="F33" s="204"/>
      <c r="G33" s="204" t="s">
        <v>383</v>
      </c>
      <c r="H33" s="58"/>
      <c r="I33"/>
      <c r="J33"/>
      <c r="K33" s="200"/>
      <c r="L33" s="200"/>
      <c r="M33" s="63"/>
      <c r="N33" s="200"/>
    </row>
    <row r="34" spans="1:14" s="200" customFormat="1" x14ac:dyDescent="0.2">
      <c r="A34" s="199"/>
      <c r="B34" s="205" t="s">
        <v>691</v>
      </c>
      <c r="C34" s="207">
        <v>45254</v>
      </c>
      <c r="D34" s="204" t="s">
        <v>149</v>
      </c>
      <c r="E34" s="452">
        <v>720</v>
      </c>
      <c r="F34" s="204"/>
      <c r="G34" s="204" t="s">
        <v>383</v>
      </c>
      <c r="I34"/>
      <c r="J34"/>
      <c r="M34" s="63"/>
    </row>
    <row r="35" spans="1:14" s="200" customFormat="1" x14ac:dyDescent="0.2">
      <c r="A35" s="199"/>
      <c r="B35" s="205" t="s">
        <v>691</v>
      </c>
      <c r="C35" s="207">
        <v>45254</v>
      </c>
      <c r="D35" s="204" t="s">
        <v>214</v>
      </c>
      <c r="E35" s="358">
        <v>450</v>
      </c>
      <c r="F35" s="204"/>
      <c r="G35" s="204" t="s">
        <v>383</v>
      </c>
      <c r="I35"/>
      <c r="J35" s="353"/>
      <c r="M35" s="63"/>
      <c r="N35" s="348"/>
    </row>
    <row r="36" spans="1:14" s="200" customFormat="1" x14ac:dyDescent="0.2">
      <c r="A36" s="199"/>
      <c r="B36" s="205" t="s">
        <v>691</v>
      </c>
      <c r="C36" s="207">
        <v>45254</v>
      </c>
      <c r="D36" s="204" t="s">
        <v>214</v>
      </c>
      <c r="E36" s="358">
        <v>150</v>
      </c>
      <c r="F36" s="204"/>
      <c r="G36" s="204" t="s">
        <v>527</v>
      </c>
      <c r="I36"/>
      <c r="J36" s="353"/>
      <c r="K36" s="348"/>
      <c r="M36" s="63"/>
      <c r="N36" s="348"/>
    </row>
    <row r="37" spans="1:14" s="200" customFormat="1" x14ac:dyDescent="0.2">
      <c r="A37" s="199"/>
      <c r="B37" s="205" t="s">
        <v>691</v>
      </c>
      <c r="C37" s="207">
        <v>45254</v>
      </c>
      <c r="D37" s="204" t="s">
        <v>389</v>
      </c>
      <c r="E37" s="341">
        <v>3575</v>
      </c>
      <c r="F37" s="204"/>
      <c r="G37" s="204" t="s">
        <v>383</v>
      </c>
      <c r="I37"/>
      <c r="J37" s="353"/>
      <c r="M37" s="63"/>
      <c r="N37" s="348"/>
    </row>
    <row r="38" spans="1:14" s="200" customFormat="1" x14ac:dyDescent="0.2">
      <c r="A38" s="199"/>
      <c r="B38" s="205" t="s">
        <v>691</v>
      </c>
      <c r="C38" s="207">
        <v>45254</v>
      </c>
      <c r="D38" s="204" t="s">
        <v>389</v>
      </c>
      <c r="E38" s="358">
        <v>450</v>
      </c>
      <c r="F38" s="204"/>
      <c r="G38" s="204" t="s">
        <v>527</v>
      </c>
      <c r="I38"/>
      <c r="J38"/>
      <c r="M38" s="63"/>
    </row>
    <row r="39" spans="1:14" s="200" customFormat="1" x14ac:dyDescent="0.2">
      <c r="A39" s="199"/>
      <c r="B39" s="205" t="s">
        <v>691</v>
      </c>
      <c r="C39" s="207">
        <v>45254</v>
      </c>
      <c r="D39" s="204" t="s">
        <v>42</v>
      </c>
      <c r="E39" s="452">
        <v>240</v>
      </c>
      <c r="F39" s="204"/>
      <c r="G39" s="204" t="s">
        <v>384</v>
      </c>
      <c r="I39"/>
      <c r="J39"/>
      <c r="M39" s="63"/>
    </row>
    <row r="40" spans="1:14" s="200" customFormat="1" x14ac:dyDescent="0.2">
      <c r="A40" s="199"/>
      <c r="B40" s="205" t="s">
        <v>691</v>
      </c>
      <c r="C40" s="207">
        <v>45254</v>
      </c>
      <c r="D40" s="204" t="s">
        <v>382</v>
      </c>
      <c r="E40" s="452">
        <v>30</v>
      </c>
      <c r="F40" s="204"/>
      <c r="G40" s="204" t="s">
        <v>384</v>
      </c>
      <c r="I40"/>
      <c r="J40"/>
      <c r="M40" s="63"/>
    </row>
    <row r="41" spans="1:14" s="200" customFormat="1" x14ac:dyDescent="0.2">
      <c r="A41" s="199"/>
      <c r="B41" s="205"/>
      <c r="C41" s="207"/>
      <c r="D41" s="204"/>
      <c r="E41" s="453"/>
      <c r="F41" s="204"/>
      <c r="G41" s="204"/>
      <c r="I41"/>
      <c r="J41" s="353"/>
      <c r="M41" s="63"/>
      <c r="N41" s="348"/>
    </row>
    <row r="42" spans="1:14" s="200" customFormat="1" x14ac:dyDescent="0.2">
      <c r="A42" s="199"/>
      <c r="B42" s="205"/>
      <c r="C42" s="207"/>
      <c r="D42" s="204"/>
      <c r="E42" s="205"/>
      <c r="F42" s="204"/>
      <c r="G42" s="204"/>
      <c r="I42"/>
      <c r="J42"/>
      <c r="M42" s="63"/>
    </row>
    <row r="43" spans="1:14" s="200" customFormat="1" x14ac:dyDescent="0.2">
      <c r="A43" s="199"/>
      <c r="B43" s="205"/>
      <c r="C43" s="207"/>
      <c r="D43" s="205"/>
      <c r="E43" s="205"/>
      <c r="F43" s="204"/>
      <c r="G43" s="204"/>
      <c r="I43"/>
      <c r="J43"/>
      <c r="M43" s="63"/>
    </row>
    <row r="44" spans="1:14" s="200" customFormat="1" x14ac:dyDescent="0.2">
      <c r="A44" s="199"/>
      <c r="B44" s="205"/>
      <c r="C44" s="207"/>
      <c r="D44" s="205"/>
      <c r="E44" s="205"/>
      <c r="F44" s="205"/>
      <c r="G44" s="204"/>
      <c r="I44"/>
      <c r="J44" s="353"/>
      <c r="M44" s="63"/>
      <c r="N44" s="348"/>
    </row>
    <row r="45" spans="1:14" s="200" customFormat="1" x14ac:dyDescent="0.2">
      <c r="A45" s="199"/>
      <c r="B45" s="205"/>
      <c r="C45" s="207"/>
      <c r="D45" s="205"/>
      <c r="E45" s="205"/>
      <c r="F45" s="205"/>
      <c r="G45" s="204"/>
      <c r="I45"/>
      <c r="J45" s="353"/>
      <c r="M45" s="63"/>
    </row>
    <row r="46" spans="1:14" s="200" customFormat="1" x14ac:dyDescent="0.2">
      <c r="A46" s="199"/>
      <c r="B46" s="205"/>
      <c r="C46" s="207"/>
      <c r="D46" s="205"/>
      <c r="E46" s="205"/>
      <c r="F46" s="205"/>
      <c r="G46" s="204"/>
      <c r="I46"/>
      <c r="J46"/>
      <c r="M46" s="63"/>
    </row>
    <row r="47" spans="1:14" s="200" customFormat="1" x14ac:dyDescent="0.2">
      <c r="A47" s="199"/>
      <c r="C47" s="203"/>
      <c r="D47" s="205"/>
      <c r="E47" s="205"/>
      <c r="F47" s="205"/>
      <c r="G47" s="204"/>
      <c r="I47"/>
      <c r="J47"/>
      <c r="M47" s="63"/>
    </row>
    <row r="48" spans="1:14" s="200" customFormat="1" x14ac:dyDescent="0.2">
      <c r="A48" s="199"/>
      <c r="C48" s="203"/>
      <c r="G48" s="199"/>
      <c r="I48"/>
      <c r="J48"/>
    </row>
    <row r="49" spans="1:10" s="200" customFormat="1" x14ac:dyDescent="0.2">
      <c r="A49" s="199"/>
      <c r="C49" s="203"/>
      <c r="G49" s="199"/>
      <c r="I49"/>
      <c r="J49"/>
    </row>
    <row r="50" spans="1:10" s="200" customFormat="1" x14ac:dyDescent="0.2">
      <c r="A50" s="199"/>
      <c r="C50" s="203"/>
      <c r="G50" s="199"/>
      <c r="I50" s="199"/>
    </row>
    <row r="51" spans="1:10" s="200" customFormat="1" x14ac:dyDescent="0.2">
      <c r="A51" s="199"/>
      <c r="B51" t="s">
        <v>33</v>
      </c>
      <c r="C51" s="200" t="s">
        <v>384</v>
      </c>
      <c r="G51" s="199"/>
      <c r="I51" s="199"/>
    </row>
    <row r="52" spans="1:10" s="200" customFormat="1" x14ac:dyDescent="0.2">
      <c r="A52" s="199"/>
      <c r="B52" t="s">
        <v>32</v>
      </c>
      <c r="C52" s="200" t="s">
        <v>383</v>
      </c>
      <c r="F52" s="201"/>
      <c r="G52" s="199"/>
      <c r="I52" s="199"/>
    </row>
    <row r="53" spans="1:10" s="200" customFormat="1" x14ac:dyDescent="0.2">
      <c r="A53" s="199"/>
      <c r="B53" t="s">
        <v>38</v>
      </c>
      <c r="C53" s="200" t="s">
        <v>527</v>
      </c>
      <c r="F53" s="201"/>
      <c r="G53" s="199"/>
      <c r="I53" s="199"/>
    </row>
    <row r="54" spans="1:10" s="200" customFormat="1" x14ac:dyDescent="0.2">
      <c r="A54" s="199"/>
      <c r="B54" t="s">
        <v>37</v>
      </c>
      <c r="F54" s="201"/>
      <c r="G54" s="199"/>
      <c r="I54" s="199"/>
    </row>
    <row r="55" spans="1:10" s="200" customFormat="1" x14ac:dyDescent="0.2">
      <c r="A55" s="199"/>
      <c r="B55" t="s">
        <v>39</v>
      </c>
      <c r="F55" s="201"/>
      <c r="G55" s="199"/>
      <c r="I55" s="199"/>
    </row>
    <row r="56" spans="1:10" s="200" customFormat="1" x14ac:dyDescent="0.2">
      <c r="A56" s="199"/>
      <c r="B56" s="71" t="s">
        <v>41</v>
      </c>
      <c r="F56" s="201"/>
      <c r="G56" s="199"/>
      <c r="I56" s="199"/>
    </row>
    <row r="57" spans="1:10" s="200" customFormat="1" x14ac:dyDescent="0.2">
      <c r="A57" s="199"/>
      <c r="B57" t="s">
        <v>40</v>
      </c>
      <c r="F57" s="201"/>
      <c r="G57" s="199"/>
      <c r="I57" s="199"/>
    </row>
    <row r="58" spans="1:10" s="200" customFormat="1" x14ac:dyDescent="0.2">
      <c r="A58" s="199"/>
      <c r="B58" t="s">
        <v>29</v>
      </c>
      <c r="F58" s="201"/>
      <c r="G58" s="199"/>
      <c r="I58" s="199"/>
    </row>
    <row r="59" spans="1:10" s="200" customFormat="1" x14ac:dyDescent="0.2">
      <c r="A59" s="199"/>
      <c r="B59" t="s">
        <v>42</v>
      </c>
      <c r="F59" s="201"/>
      <c r="G59" s="199"/>
      <c r="I59" s="199"/>
    </row>
    <row r="60" spans="1:10" s="200" customFormat="1" x14ac:dyDescent="0.2">
      <c r="A60" s="199"/>
      <c r="B60" t="s">
        <v>420</v>
      </c>
      <c r="F60" s="201"/>
      <c r="G60" s="199"/>
      <c r="I60" s="199"/>
    </row>
    <row r="61" spans="1:10" s="200" customFormat="1" x14ac:dyDescent="0.2">
      <c r="A61" s="199"/>
      <c r="B61" t="s">
        <v>31</v>
      </c>
      <c r="F61" s="201"/>
      <c r="G61" s="199"/>
      <c r="I61" s="199"/>
    </row>
    <row r="62" spans="1:10" s="200" customFormat="1" x14ac:dyDescent="0.2">
      <c r="A62" s="199"/>
      <c r="B62" t="s">
        <v>35</v>
      </c>
      <c r="F62" s="201"/>
      <c r="G62" s="199"/>
      <c r="I62" s="199"/>
    </row>
    <row r="63" spans="1:10" s="200" customFormat="1" x14ac:dyDescent="0.2">
      <c r="A63" s="199"/>
      <c r="B63" t="s">
        <v>34</v>
      </c>
      <c r="F63" s="201"/>
      <c r="G63" s="199"/>
      <c r="I63" s="199"/>
    </row>
    <row r="64" spans="1:10" s="200" customFormat="1" x14ac:dyDescent="0.2">
      <c r="A64" s="199"/>
      <c r="B64" t="s">
        <v>43</v>
      </c>
      <c r="F64" s="201"/>
      <c r="G64" s="199"/>
      <c r="I64" s="199"/>
    </row>
    <row r="65" spans="1:9" s="200" customFormat="1" x14ac:dyDescent="0.2">
      <c r="A65" s="199"/>
      <c r="B65" t="s">
        <v>30</v>
      </c>
      <c r="F65" s="201"/>
      <c r="G65" s="199"/>
      <c r="I65" s="199"/>
    </row>
    <row r="66" spans="1:9" s="200" customFormat="1" x14ac:dyDescent="0.2">
      <c r="A66" s="199"/>
      <c r="B66" t="s">
        <v>499</v>
      </c>
      <c r="F66" s="201"/>
      <c r="G66" s="199"/>
      <c r="I66" s="199"/>
    </row>
    <row r="67" spans="1:9" s="200" customFormat="1" x14ac:dyDescent="0.2">
      <c r="A67" s="199"/>
      <c r="B67" t="s">
        <v>424</v>
      </c>
      <c r="F67" s="201"/>
      <c r="G67" s="199"/>
      <c r="I67" s="199"/>
    </row>
    <row r="68" spans="1:9" s="200" customFormat="1" x14ac:dyDescent="0.2">
      <c r="A68" s="199"/>
      <c r="B68" t="s">
        <v>425</v>
      </c>
      <c r="F68" s="201"/>
      <c r="G68" s="199"/>
      <c r="I68" s="199"/>
    </row>
    <row r="69" spans="1:9" s="200" customFormat="1" x14ac:dyDescent="0.2">
      <c r="A69" s="199"/>
      <c r="B69" t="s">
        <v>426</v>
      </c>
      <c r="F69" s="201"/>
      <c r="G69" s="199"/>
      <c r="I69" s="199"/>
    </row>
    <row r="70" spans="1:9" s="200" customFormat="1" x14ac:dyDescent="0.2">
      <c r="A70" s="199"/>
      <c r="B70" t="s">
        <v>427</v>
      </c>
      <c r="F70" s="201"/>
      <c r="G70" s="199"/>
      <c r="I70" s="199"/>
    </row>
    <row r="71" spans="1:9" s="200" customFormat="1" x14ac:dyDescent="0.2">
      <c r="A71" s="199"/>
      <c r="B71" t="s">
        <v>500</v>
      </c>
      <c r="F71" s="201"/>
      <c r="G71" s="199"/>
      <c r="I71" s="199"/>
    </row>
    <row r="72" spans="1:9" s="200" customFormat="1" x14ac:dyDescent="0.2">
      <c r="A72" s="199"/>
      <c r="B72" t="s">
        <v>501</v>
      </c>
      <c r="F72" s="201"/>
      <c r="G72" s="199"/>
      <c r="I72" s="199"/>
    </row>
    <row r="73" spans="1:9" s="200" customFormat="1" x14ac:dyDescent="0.2">
      <c r="A73" s="199"/>
      <c r="B73" t="s">
        <v>430</v>
      </c>
      <c r="F73" s="201"/>
      <c r="G73" s="199"/>
      <c r="I73" s="199"/>
    </row>
    <row r="74" spans="1:9" s="200" customFormat="1" x14ac:dyDescent="0.2">
      <c r="A74" s="199"/>
      <c r="B74" t="s">
        <v>502</v>
      </c>
      <c r="F74" s="201"/>
      <c r="G74" s="199"/>
      <c r="I74" s="199"/>
    </row>
    <row r="75" spans="1:9" s="200" customFormat="1" x14ac:dyDescent="0.2">
      <c r="A75" s="199"/>
      <c r="B75" t="s">
        <v>503</v>
      </c>
      <c r="F75" s="201"/>
      <c r="G75" s="199"/>
      <c r="I75" s="199"/>
    </row>
    <row r="76" spans="1:9" s="200" customFormat="1" x14ac:dyDescent="0.2">
      <c r="A76" s="199"/>
      <c r="B76" t="s">
        <v>504</v>
      </c>
      <c r="F76" s="201"/>
      <c r="G76" s="199"/>
      <c r="I76" s="199"/>
    </row>
    <row r="77" spans="1:9" s="200" customFormat="1" x14ac:dyDescent="0.2">
      <c r="A77" s="199"/>
      <c r="B77" t="s">
        <v>434</v>
      </c>
      <c r="F77" s="201"/>
      <c r="G77" s="199"/>
      <c r="I77" s="199"/>
    </row>
    <row r="78" spans="1:9" s="200" customFormat="1" x14ac:dyDescent="0.2">
      <c r="A78" s="199"/>
      <c r="B78" t="s">
        <v>505</v>
      </c>
      <c r="F78" s="201"/>
      <c r="G78" s="199"/>
      <c r="I78" s="199"/>
    </row>
    <row r="79" spans="1:9" s="200" customFormat="1" x14ac:dyDescent="0.2">
      <c r="A79" s="199"/>
      <c r="B79" t="s">
        <v>506</v>
      </c>
      <c r="F79" s="201"/>
      <c r="G79" s="199"/>
      <c r="I79" s="199"/>
    </row>
    <row r="80" spans="1:9" s="200" customFormat="1" x14ac:dyDescent="0.2">
      <c r="A80" s="199"/>
      <c r="B80" t="s">
        <v>507</v>
      </c>
      <c r="F80" s="201"/>
      <c r="G80" s="199"/>
      <c r="I80" s="199"/>
    </row>
    <row r="81" spans="1:9" s="200" customFormat="1" x14ac:dyDescent="0.2">
      <c r="A81" s="199"/>
      <c r="B81" t="s">
        <v>508</v>
      </c>
      <c r="F81" s="201"/>
      <c r="G81" s="199"/>
      <c r="I81" s="199"/>
    </row>
    <row r="82" spans="1:9" x14ac:dyDescent="0.2">
      <c r="B82" t="s">
        <v>439</v>
      </c>
    </row>
    <row r="83" spans="1:9" x14ac:dyDescent="0.2">
      <c r="B83" t="s">
        <v>246</v>
      </c>
    </row>
    <row r="84" spans="1:9" x14ac:dyDescent="0.2">
      <c r="B84" t="s">
        <v>28</v>
      </c>
    </row>
    <row r="85" spans="1:9" x14ac:dyDescent="0.2">
      <c r="B85" t="s">
        <v>71</v>
      </c>
    </row>
    <row r="86" spans="1:9" x14ac:dyDescent="0.2">
      <c r="B86" t="s">
        <v>509</v>
      </c>
    </row>
    <row r="87" spans="1:9" x14ac:dyDescent="0.2">
      <c r="B87" t="s">
        <v>210</v>
      </c>
    </row>
    <row r="88" spans="1:9" x14ac:dyDescent="0.2">
      <c r="B88" t="s">
        <v>510</v>
      </c>
    </row>
    <row r="89" spans="1:9" x14ac:dyDescent="0.2">
      <c r="B89" t="s">
        <v>511</v>
      </c>
    </row>
    <row r="90" spans="1:9" x14ac:dyDescent="0.2">
      <c r="B90" t="s">
        <v>382</v>
      </c>
    </row>
    <row r="91" spans="1:9" x14ac:dyDescent="0.2">
      <c r="B91" t="s">
        <v>448</v>
      </c>
    </row>
    <row r="92" spans="1:9" x14ac:dyDescent="0.2">
      <c r="B92" t="s">
        <v>449</v>
      </c>
    </row>
    <row r="93" spans="1:9" x14ac:dyDescent="0.2">
      <c r="B93" t="s">
        <v>149</v>
      </c>
    </row>
    <row r="94" spans="1:9" x14ac:dyDescent="0.2">
      <c r="B94" t="s">
        <v>214</v>
      </c>
    </row>
    <row r="95" spans="1:9" x14ac:dyDescent="0.2">
      <c r="B95" t="s">
        <v>166</v>
      </c>
    </row>
    <row r="96" spans="1:9" x14ac:dyDescent="0.2">
      <c r="B96" t="s">
        <v>483</v>
      </c>
    </row>
    <row r="97" spans="2:6" x14ac:dyDescent="0.2">
      <c r="B97" t="s">
        <v>451</v>
      </c>
    </row>
    <row r="98" spans="2:6" x14ac:dyDescent="0.2">
      <c r="B98" s="71" t="s">
        <v>484</v>
      </c>
    </row>
    <row r="99" spans="2:6" x14ac:dyDescent="0.2">
      <c r="B99" s="200" t="s">
        <v>389</v>
      </c>
    </row>
    <row r="100" spans="2:6" x14ac:dyDescent="0.2">
      <c r="B100" s="200" t="s">
        <v>672</v>
      </c>
    </row>
    <row r="107" spans="2:6" x14ac:dyDescent="0.2">
      <c r="F107" s="63"/>
    </row>
    <row r="108" spans="2:6" x14ac:dyDescent="0.2">
      <c r="F108" s="63"/>
    </row>
    <row r="109" spans="2:6" x14ac:dyDescent="0.2">
      <c r="F109" s="63"/>
    </row>
    <row r="110" spans="2:6" x14ac:dyDescent="0.2">
      <c r="E110" s="348"/>
      <c r="F110" s="63"/>
    </row>
    <row r="111" spans="2:6" x14ac:dyDescent="0.2">
      <c r="E111" s="348"/>
      <c r="F111" s="63"/>
    </row>
    <row r="112" spans="2:6" x14ac:dyDescent="0.2">
      <c r="E112" s="348"/>
      <c r="F112" s="63"/>
    </row>
    <row r="113" spans="5:8" x14ac:dyDescent="0.2">
      <c r="F113" s="63"/>
    </row>
    <row r="114" spans="5:8" x14ac:dyDescent="0.2">
      <c r="F114" s="63"/>
      <c r="H114" s="353"/>
    </row>
    <row r="115" spans="5:8" x14ac:dyDescent="0.2">
      <c r="F115" s="63"/>
    </row>
    <row r="116" spans="5:8" x14ac:dyDescent="0.2">
      <c r="E116" s="348"/>
      <c r="F116" s="63"/>
    </row>
    <row r="117" spans="5:8" x14ac:dyDescent="0.2">
      <c r="F117" s="63"/>
      <c r="H117" s="353"/>
    </row>
    <row r="118" spans="5:8" x14ac:dyDescent="0.2">
      <c r="F118" s="63"/>
    </row>
    <row r="119" spans="5:8" x14ac:dyDescent="0.2">
      <c r="E119" s="348"/>
      <c r="F119" s="63"/>
    </row>
    <row r="120" spans="5:8" x14ac:dyDescent="0.2">
      <c r="F120" s="63"/>
    </row>
    <row r="121" spans="5:8" x14ac:dyDescent="0.2">
      <c r="F121" s="63"/>
    </row>
    <row r="122" spans="5:8" x14ac:dyDescent="0.2">
      <c r="F122" s="63"/>
    </row>
  </sheetData>
  <autoFilter ref="B3:G39" xr:uid="{4E2A2F91-867B-4929-8D67-E8C5C3809605}"/>
  <phoneticPr fontId="41" type="noConversion"/>
  <dataValidations count="6">
    <dataValidation type="list" allowBlank="1" showInputMessage="1" showErrorMessage="1" sqref="G44:G47" xr:uid="{74DDED4A-C1A4-4237-83EB-9AB24ED02056}">
      <formula1>$C$51:$C$54</formula1>
    </dataValidation>
    <dataValidation type="list" allowBlank="1" showInputMessage="1" showErrorMessage="1" sqref="D52" xr:uid="{56350A6A-D9F0-44CE-AD44-4F75C5F2683B}">
      <formula1>$B$51:$B$71</formula1>
    </dataValidation>
    <dataValidation type="list" allowBlank="1" showInputMessage="1" showErrorMessage="1" sqref="D48:D51" xr:uid="{9FA58209-D6AA-42FD-8A0F-3650C1D0BDFD}">
      <formula1>$B$51:$B$78</formula1>
    </dataValidation>
    <dataValidation type="list" allowBlank="1" showInputMessage="1" showErrorMessage="1" sqref="D45:D47" xr:uid="{7B30F880-9A78-464A-BDCE-A2D44C4A7B0D}">
      <formula1>$B$49:$B$76</formula1>
    </dataValidation>
    <dataValidation type="list" allowBlank="1" showInputMessage="1" showErrorMessage="1" sqref="D4:D23 D25:D44" xr:uid="{1BAFB25E-2134-47B9-9C60-E50236FFAF8A}">
      <formula1>$B$51:$B$99</formula1>
    </dataValidation>
    <dataValidation type="list" allowBlank="1" showInputMessage="1" showErrorMessage="1" sqref="G4:G23 G25:G43" xr:uid="{52B831A0-CE88-432E-97F8-6999A0EE95F5}">
      <formula1>$C$51:$C$53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7B579-B1F6-4550-9760-5364F1C11360}">
  <sheetPr filterMode="1">
    <tabColor rgb="FFFFC000"/>
    <pageSetUpPr fitToPage="1"/>
  </sheetPr>
  <dimension ref="A1:Q155"/>
  <sheetViews>
    <sheetView showGridLines="0" tabSelected="1" topLeftCell="A7" zoomScale="85" zoomScaleNormal="85" workbookViewId="0">
      <selection activeCell="G60" sqref="G60"/>
    </sheetView>
  </sheetViews>
  <sheetFormatPr baseColWidth="10" defaultRowHeight="12.75" x14ac:dyDescent="0.2"/>
  <cols>
    <col min="1" max="1" width="22.140625" style="199" customWidth="1"/>
    <col min="2" max="2" width="20.28515625" style="199" bestFit="1" customWidth="1"/>
    <col min="3" max="3" width="59.7109375" style="199" customWidth="1"/>
    <col min="4" max="4" width="17.5703125" style="199" customWidth="1"/>
    <col min="5" max="5" width="14.7109375" style="199" customWidth="1"/>
    <col min="6" max="6" width="19.85546875" style="199" customWidth="1"/>
    <col min="7" max="7" width="14.85546875" style="199" customWidth="1"/>
    <col min="8" max="8" width="17.85546875" style="199" customWidth="1"/>
    <col min="9" max="9" width="24" style="199" customWidth="1"/>
    <col min="10" max="10" width="15.85546875" style="261" hidden="1" customWidth="1"/>
    <col min="11" max="11" width="16.85546875" style="199" hidden="1" customWidth="1"/>
    <col min="12" max="12" width="22.42578125" style="199" hidden="1" customWidth="1"/>
    <col min="13" max="13" width="20" style="199" hidden="1" customWidth="1"/>
    <col min="14" max="14" width="16.5703125" style="199" bestFit="1" customWidth="1"/>
    <col min="15" max="15" width="15.28515625" style="199" customWidth="1"/>
    <col min="16" max="16" width="16.42578125" style="199" bestFit="1" customWidth="1"/>
    <col min="17" max="16384" width="11.42578125" style="199"/>
  </cols>
  <sheetData>
    <row r="1" spans="1:15" x14ac:dyDescent="0.2">
      <c r="L1" s="371"/>
    </row>
    <row r="2" spans="1:15" ht="21.75" customHeight="1" x14ac:dyDescent="0.35">
      <c r="B2" s="511" t="s">
        <v>5</v>
      </c>
      <c r="C2" s="512"/>
      <c r="D2" s="512"/>
      <c r="E2" s="512"/>
      <c r="F2" s="512"/>
      <c r="G2" s="512"/>
      <c r="H2" s="512"/>
      <c r="I2" s="513"/>
      <c r="J2" s="375"/>
      <c r="N2" s="205"/>
      <c r="O2" s="205" t="s">
        <v>218</v>
      </c>
    </row>
    <row r="3" spans="1:15" ht="21.95" customHeight="1" x14ac:dyDescent="0.2">
      <c r="B3" s="514" t="s">
        <v>630</v>
      </c>
      <c r="C3" s="515"/>
      <c r="D3" s="515"/>
      <c r="E3" s="515"/>
      <c r="F3" s="515"/>
      <c r="G3" s="515"/>
      <c r="H3" s="515"/>
      <c r="I3" s="516"/>
      <c r="J3" s="376"/>
      <c r="N3" s="205" t="s">
        <v>135</v>
      </c>
      <c r="O3" s="406">
        <v>102305</v>
      </c>
    </row>
    <row r="4" spans="1:15" ht="21.95" customHeight="1" x14ac:dyDescent="0.35">
      <c r="B4" s="517" t="s">
        <v>0</v>
      </c>
      <c r="C4" s="518"/>
      <c r="D4" s="518"/>
      <c r="E4" s="518"/>
      <c r="F4" s="518"/>
      <c r="G4" s="518"/>
      <c r="H4" s="518"/>
      <c r="I4" s="519"/>
      <c r="J4" s="376"/>
      <c r="N4" s="205" t="s">
        <v>136</v>
      </c>
      <c r="O4" s="406">
        <v>10230503</v>
      </c>
    </row>
    <row r="5" spans="1:15" ht="15.75" customHeight="1" x14ac:dyDescent="0.35">
      <c r="B5" s="520" t="s">
        <v>681</v>
      </c>
      <c r="C5" s="521"/>
      <c r="D5" s="521"/>
      <c r="E5" s="521"/>
      <c r="F5" s="521"/>
      <c r="G5" s="521"/>
      <c r="H5" s="521"/>
      <c r="I5" s="522"/>
      <c r="J5" s="376"/>
    </row>
    <row r="6" spans="1:15" ht="6" customHeight="1" x14ac:dyDescent="0.2"/>
    <row r="7" spans="1:15" ht="41.25" customHeight="1" x14ac:dyDescent="0.2">
      <c r="A7" s="261"/>
      <c r="B7" s="282" t="s">
        <v>6</v>
      </c>
      <c r="C7" s="281" t="s">
        <v>7</v>
      </c>
      <c r="D7" s="280" t="s">
        <v>1</v>
      </c>
      <c r="E7" s="280" t="s">
        <v>319</v>
      </c>
      <c r="F7" s="280" t="s">
        <v>330</v>
      </c>
      <c r="G7" s="280" t="s">
        <v>335</v>
      </c>
      <c r="H7" s="280" t="s">
        <v>3</v>
      </c>
      <c r="I7" s="280" t="s">
        <v>4</v>
      </c>
      <c r="N7" s="322" t="s">
        <v>134</v>
      </c>
      <c r="O7" s="280" t="s">
        <v>335</v>
      </c>
    </row>
    <row r="8" spans="1:15" s="200" customFormat="1" ht="24.95" hidden="1" customHeight="1" x14ac:dyDescent="0.2">
      <c r="A8" s="74" t="s">
        <v>33</v>
      </c>
      <c r="B8" s="413">
        <v>1</v>
      </c>
      <c r="C8" s="427" t="s">
        <v>51</v>
      </c>
      <c r="D8" s="463">
        <f>VLOOKUP(A8,$A$104:$B$168,2,FALSE)</f>
        <v>3.02</v>
      </c>
      <c r="E8" s="205">
        <f>IFERROR(VLOOKUP($A8,'Control-CHO Diciembre 2023 '!$I$8:$L$24,3,FALSE),0)</f>
        <v>0</v>
      </c>
      <c r="F8" s="205">
        <f>IFERROR(VLOOKUP($A8,'Control-CHO Diciembre 2023 '!$I$8:$L$24,2,FALSE),0)</f>
        <v>0</v>
      </c>
      <c r="G8" s="205">
        <f>E8+F8</f>
        <v>0</v>
      </c>
      <c r="H8" s="205" t="s">
        <v>12</v>
      </c>
      <c r="I8" s="346">
        <f>ROUND(D8*G8,2)</f>
        <v>0</v>
      </c>
      <c r="J8" s="346" t="e">
        <f>ROUND(E8*H8,2)</f>
        <v>#VALUE!</v>
      </c>
      <c r="K8" s="346">
        <f>ROUND(F8*I8,2)</f>
        <v>0</v>
      </c>
      <c r="L8" s="346" t="e">
        <f>ROUND(#REF!*J8,2)</f>
        <v>#REF!</v>
      </c>
      <c r="M8" s="346">
        <f t="shared" ref="M8" si="0">ROUND(G8*K8,2)</f>
        <v>0</v>
      </c>
      <c r="N8" s="71" t="s">
        <v>228</v>
      </c>
      <c r="O8" s="237">
        <f>G8</f>
        <v>0</v>
      </c>
    </row>
    <row r="9" spans="1:15" s="200" customFormat="1" ht="24.95" customHeight="1" x14ac:dyDescent="0.2">
      <c r="A9" s="74" t="s">
        <v>32</v>
      </c>
      <c r="B9" s="413">
        <v>2</v>
      </c>
      <c r="C9" s="427" t="s">
        <v>50</v>
      </c>
      <c r="D9" s="463">
        <f t="shared" ref="D9:D59" si="1">VLOOKUP(A9,$A$104:$B$168,2,FALSE)</f>
        <v>4.04</v>
      </c>
      <c r="E9" s="205">
        <f>IFERROR(VLOOKUP($A9,'Control-CHO Diciembre 2023 '!$I$8:$L$24,3,FALSE),0)</f>
        <v>510</v>
      </c>
      <c r="F9" s="205">
        <f>IFERROR(VLOOKUP($A9,'Control-CHO Diciembre 2023 '!$I$8:$L$24,2,FALSE),0)</f>
        <v>0</v>
      </c>
      <c r="G9" s="205">
        <f t="shared" ref="G9:G60" si="2">E9+F9</f>
        <v>510</v>
      </c>
      <c r="H9" s="205" t="s">
        <v>12</v>
      </c>
      <c r="I9" s="346">
        <f t="shared" ref="I9:I59" si="3">D9*G9</f>
        <v>2060.4</v>
      </c>
      <c r="J9" s="333"/>
      <c r="N9" s="71" t="s">
        <v>486</v>
      </c>
      <c r="O9" s="237">
        <f t="shared" ref="O9:O55" si="4">G9</f>
        <v>510</v>
      </c>
    </row>
    <row r="10" spans="1:15" s="200" customFormat="1" ht="24.95" customHeight="1" x14ac:dyDescent="0.2">
      <c r="A10" s="74" t="s">
        <v>38</v>
      </c>
      <c r="B10" s="413">
        <v>3</v>
      </c>
      <c r="C10" s="427" t="s">
        <v>454</v>
      </c>
      <c r="D10" s="463">
        <f t="shared" si="1"/>
        <v>3.06</v>
      </c>
      <c r="E10" s="205">
        <f>IFERROR(VLOOKUP($A10,'Control-CHO Diciembre 2023 '!$I$8:$L$24,3,FALSE),0)</f>
        <v>46</v>
      </c>
      <c r="F10" s="205">
        <f>IFERROR(VLOOKUP($A10,'Control-CHO Diciembre 2023 '!$I$8:$L$24,2,FALSE),0)</f>
        <v>0</v>
      </c>
      <c r="G10" s="205">
        <f>E10+F10</f>
        <v>46</v>
      </c>
      <c r="H10" s="205" t="s">
        <v>12</v>
      </c>
      <c r="I10" s="346">
        <f t="shared" si="3"/>
        <v>140.76</v>
      </c>
      <c r="J10" s="377"/>
      <c r="M10" s="199"/>
      <c r="N10" s="71" t="s">
        <v>485</v>
      </c>
      <c r="O10" s="237">
        <f>G10</f>
        <v>46</v>
      </c>
    </row>
    <row r="11" spans="1:15" s="200" customFormat="1" ht="24.95" hidden="1" customHeight="1" x14ac:dyDescent="0.2">
      <c r="A11" s="74" t="s">
        <v>37</v>
      </c>
      <c r="B11" s="413">
        <v>4</v>
      </c>
      <c r="C11" s="427" t="s">
        <v>55</v>
      </c>
      <c r="D11" s="463">
        <f t="shared" si="1"/>
        <v>2.73</v>
      </c>
      <c r="E11" s="205">
        <f>IFERROR(VLOOKUP($A11,'Control-CHO Diciembre 2023 '!$I$8:$L$24,3,FALSE),0)</f>
        <v>0</v>
      </c>
      <c r="F11" s="205">
        <f>IFERROR(VLOOKUP($A11,'Control-CHO Diciembre 2023 '!$I$8:$L$24,2,FALSE),0)</f>
        <v>0</v>
      </c>
      <c r="G11" s="205">
        <f t="shared" si="2"/>
        <v>0</v>
      </c>
      <c r="H11" s="205" t="s">
        <v>12</v>
      </c>
      <c r="I11" s="346">
        <f t="shared" si="3"/>
        <v>0</v>
      </c>
      <c r="J11" s="377"/>
      <c r="M11" s="199"/>
      <c r="N11" s="71" t="s">
        <v>230</v>
      </c>
      <c r="O11" s="237">
        <f t="shared" si="4"/>
        <v>0</v>
      </c>
    </row>
    <row r="12" spans="1:15" s="200" customFormat="1" ht="24.95" hidden="1" customHeight="1" x14ac:dyDescent="0.2">
      <c r="A12" s="74" t="s">
        <v>39</v>
      </c>
      <c r="B12" s="413">
        <v>5</v>
      </c>
      <c r="C12" s="427" t="s">
        <v>455</v>
      </c>
      <c r="D12" s="463">
        <f t="shared" si="1"/>
        <v>3.59</v>
      </c>
      <c r="E12" s="205">
        <f>IFERROR(VLOOKUP($A12,'Control-CHO Diciembre 2023 '!$I$8:$L$24,3,FALSE),0)</f>
        <v>0</v>
      </c>
      <c r="F12" s="205">
        <f>IFERROR(VLOOKUP($A12,'Control-CHO Diciembre 2023 '!$I$8:$L$24,2,FALSE),0)</f>
        <v>0</v>
      </c>
      <c r="G12" s="205">
        <f t="shared" si="2"/>
        <v>0</v>
      </c>
      <c r="H12" s="205" t="s">
        <v>12</v>
      </c>
      <c r="I12" s="346">
        <f t="shared" si="3"/>
        <v>0</v>
      </c>
      <c r="J12" s="377"/>
      <c r="M12" s="199"/>
      <c r="N12" s="71" t="s">
        <v>487</v>
      </c>
      <c r="O12" s="237">
        <f t="shared" si="4"/>
        <v>0</v>
      </c>
    </row>
    <row r="13" spans="1:15" s="200" customFormat="1" ht="24.95" hidden="1" customHeight="1" x14ac:dyDescent="0.2">
      <c r="A13" s="74" t="s">
        <v>41</v>
      </c>
      <c r="B13" s="413">
        <v>6</v>
      </c>
      <c r="C13" s="427" t="s">
        <v>59</v>
      </c>
      <c r="D13" s="463">
        <f t="shared" si="1"/>
        <v>2.73</v>
      </c>
      <c r="E13" s="205">
        <f>IFERROR(VLOOKUP($A13,'Control-CHO Diciembre 2023 '!$I$8:$L$24,3,FALSE),0)</f>
        <v>0</v>
      </c>
      <c r="F13" s="205">
        <f>IFERROR(VLOOKUP($A13,'Control-CHO Diciembre 2023 '!$I$8:$L$24,2,FALSE),0)</f>
        <v>0</v>
      </c>
      <c r="G13" s="205">
        <f t="shared" si="2"/>
        <v>0</v>
      </c>
      <c r="H13" s="205" t="s">
        <v>12</v>
      </c>
      <c r="I13" s="346">
        <f t="shared" si="3"/>
        <v>0</v>
      </c>
      <c r="J13" s="377"/>
      <c r="M13" s="199"/>
      <c r="N13" s="71" t="s">
        <v>239</v>
      </c>
      <c r="O13" s="237">
        <f t="shared" si="4"/>
        <v>0</v>
      </c>
    </row>
    <row r="14" spans="1:15" s="200" customFormat="1" ht="24.95" hidden="1" customHeight="1" x14ac:dyDescent="0.2">
      <c r="A14" s="74" t="s">
        <v>40</v>
      </c>
      <c r="B14" s="413">
        <v>7</v>
      </c>
      <c r="C14" s="427" t="s">
        <v>58</v>
      </c>
      <c r="D14" s="463">
        <f t="shared" si="1"/>
        <v>4.3899999999999997</v>
      </c>
      <c r="E14" s="205">
        <f>IFERROR(VLOOKUP($A14,'Control-CHO Diciembre 2023 '!$I$8:$L$24,3,FALSE),0)</f>
        <v>0</v>
      </c>
      <c r="F14" s="205">
        <f>IFERROR(VLOOKUP($A14,'Control-CHO Diciembre 2023 '!$I$8:$L$24,2,FALSE),0)</f>
        <v>0</v>
      </c>
      <c r="G14" s="205">
        <f t="shared" si="2"/>
        <v>0</v>
      </c>
      <c r="H14" s="205" t="s">
        <v>12</v>
      </c>
      <c r="I14" s="346">
        <f t="shared" si="3"/>
        <v>0</v>
      </c>
      <c r="J14" s="333"/>
      <c r="M14" s="199"/>
      <c r="N14"/>
      <c r="O14" s="237">
        <f t="shared" si="4"/>
        <v>0</v>
      </c>
    </row>
    <row r="15" spans="1:15" s="200" customFormat="1" ht="24.95" hidden="1" customHeight="1" x14ac:dyDescent="0.2">
      <c r="A15" s="74" t="s">
        <v>29</v>
      </c>
      <c r="B15" s="413">
        <v>8</v>
      </c>
      <c r="C15" s="427" t="s">
        <v>46</v>
      </c>
      <c r="D15" s="463">
        <f t="shared" si="1"/>
        <v>3.51</v>
      </c>
      <c r="E15" s="205">
        <f>IFERROR(VLOOKUP($A15,'Control-CHO Diciembre 2023 '!$I$8:$L$24,3,FALSE),0)</f>
        <v>0</v>
      </c>
      <c r="F15" s="205">
        <f>IFERROR(VLOOKUP($A15,'Control-CHO Diciembre 2023 '!$I$8:$L$24,2,FALSE),0)</f>
        <v>0</v>
      </c>
      <c r="G15" s="205">
        <f t="shared" si="2"/>
        <v>0</v>
      </c>
      <c r="H15" s="347" t="s">
        <v>12</v>
      </c>
      <c r="I15" s="346">
        <f t="shared" si="3"/>
        <v>0</v>
      </c>
      <c r="J15" s="377"/>
      <c r="M15" s="199"/>
      <c r="N15" s="71" t="s">
        <v>224</v>
      </c>
      <c r="O15" s="237">
        <f t="shared" si="4"/>
        <v>0</v>
      </c>
    </row>
    <row r="16" spans="1:15" s="200" customFormat="1" ht="24.95" hidden="1" customHeight="1" x14ac:dyDescent="0.2">
      <c r="A16" s="74" t="s">
        <v>42</v>
      </c>
      <c r="B16" s="413">
        <v>9</v>
      </c>
      <c r="C16" s="427" t="s">
        <v>60</v>
      </c>
      <c r="D16" s="463">
        <f t="shared" si="1"/>
        <v>5.58</v>
      </c>
      <c r="E16" s="205">
        <f>IFERROR(VLOOKUP($A16,'Control-CHO Diciembre 2023 '!$I$8:$L$24,3,FALSE),0)</f>
        <v>0</v>
      </c>
      <c r="F16" s="205">
        <f>IFERROR(VLOOKUP($A16,'Control-CHO Diciembre 2023 '!$I$8:$L$24,2,FALSE),0)</f>
        <v>0</v>
      </c>
      <c r="G16" s="205">
        <f t="shared" si="2"/>
        <v>0</v>
      </c>
      <c r="H16" s="347" t="s">
        <v>12</v>
      </c>
      <c r="I16" s="346">
        <f t="shared" si="3"/>
        <v>0</v>
      </c>
      <c r="J16" s="377"/>
      <c r="N16" s="71" t="s">
        <v>488</v>
      </c>
      <c r="O16" s="237">
        <f t="shared" si="4"/>
        <v>0</v>
      </c>
    </row>
    <row r="17" spans="1:15" s="200" customFormat="1" ht="24.95" hidden="1" customHeight="1" x14ac:dyDescent="0.2">
      <c r="A17" s="74" t="s">
        <v>44</v>
      </c>
      <c r="B17" s="413">
        <v>10</v>
      </c>
      <c r="C17" s="427" t="s">
        <v>62</v>
      </c>
      <c r="D17" s="463">
        <f t="shared" si="1"/>
        <v>1.5</v>
      </c>
      <c r="E17" s="205">
        <f>IFERROR(VLOOKUP($A17,'Control-CHO Diciembre 2023 '!$I$8:$L$24,3,FALSE),0)</f>
        <v>0</v>
      </c>
      <c r="F17" s="205">
        <f>IFERROR(VLOOKUP($A17,'Control-CHO Diciembre 2023 '!$I$8:$L$24,2,FALSE),0)</f>
        <v>0</v>
      </c>
      <c r="G17" s="205">
        <f t="shared" si="2"/>
        <v>0</v>
      </c>
      <c r="H17" s="347" t="s">
        <v>12</v>
      </c>
      <c r="I17" s="346">
        <f t="shared" si="3"/>
        <v>0</v>
      </c>
      <c r="J17" s="377"/>
      <c r="N17"/>
      <c r="O17" s="237">
        <f t="shared" si="4"/>
        <v>0</v>
      </c>
    </row>
    <row r="18" spans="1:15" s="200" customFormat="1" ht="24.95" hidden="1" customHeight="1" x14ac:dyDescent="0.2">
      <c r="A18" s="74" t="s">
        <v>31</v>
      </c>
      <c r="B18" s="413">
        <v>11</v>
      </c>
      <c r="C18" s="427" t="s">
        <v>48</v>
      </c>
      <c r="D18" s="463">
        <f t="shared" si="1"/>
        <v>2.34</v>
      </c>
      <c r="E18" s="205">
        <f>IFERROR(VLOOKUP($A18,'Control-CHO Diciembre 2023 '!$I$8:$L$24,3,FALSE),0)</f>
        <v>0</v>
      </c>
      <c r="F18" s="205">
        <f>IFERROR(VLOOKUP($A18,'Control-CHO Diciembre 2023 '!$I$8:$L$24,2,FALSE),0)</f>
        <v>0</v>
      </c>
      <c r="G18" s="205">
        <f t="shared" si="2"/>
        <v>0</v>
      </c>
      <c r="H18" s="347" t="s">
        <v>12</v>
      </c>
      <c r="I18" s="346">
        <f t="shared" si="3"/>
        <v>0</v>
      </c>
      <c r="J18" s="333"/>
      <c r="M18" s="199"/>
      <c r="N18" s="71" t="s">
        <v>226</v>
      </c>
      <c r="O18" s="237">
        <f>G18</f>
        <v>0</v>
      </c>
    </row>
    <row r="19" spans="1:15" s="200" customFormat="1" ht="24.95" hidden="1" customHeight="1" x14ac:dyDescent="0.2">
      <c r="A19" s="74" t="s">
        <v>35</v>
      </c>
      <c r="B19" s="413">
        <v>12</v>
      </c>
      <c r="C19" s="427" t="s">
        <v>456</v>
      </c>
      <c r="D19" s="463">
        <f t="shared" si="1"/>
        <v>7.59</v>
      </c>
      <c r="E19" s="205">
        <f>IFERROR(VLOOKUP($A19,'Control-CHO Diciembre 2023 '!$I$8:$L$24,3,FALSE),0)</f>
        <v>0</v>
      </c>
      <c r="F19" s="205">
        <f>IFERROR(VLOOKUP($A19,'Control-CHO Diciembre 2023 '!$I$8:$L$24,2,FALSE),0)</f>
        <v>0</v>
      </c>
      <c r="G19" s="205">
        <f t="shared" si="2"/>
        <v>0</v>
      </c>
      <c r="H19" s="347" t="s">
        <v>12</v>
      </c>
      <c r="I19" s="346">
        <f t="shared" si="3"/>
        <v>0</v>
      </c>
      <c r="J19" s="333"/>
      <c r="M19" s="199"/>
      <c r="N19" s="71" t="s">
        <v>229</v>
      </c>
      <c r="O19" s="237">
        <f t="shared" si="4"/>
        <v>0</v>
      </c>
    </row>
    <row r="20" spans="1:15" s="200" customFormat="1" ht="24.95" hidden="1" customHeight="1" x14ac:dyDescent="0.2">
      <c r="A20" s="74" t="s">
        <v>34</v>
      </c>
      <c r="B20" s="413">
        <v>13</v>
      </c>
      <c r="C20" s="427" t="s">
        <v>457</v>
      </c>
      <c r="D20" s="463">
        <f t="shared" si="1"/>
        <v>6.92</v>
      </c>
      <c r="E20" s="205">
        <f>IFERROR(VLOOKUP($A20,'Control-CHO Diciembre 2023 '!$I$8:$L$24,3,FALSE),0)</f>
        <v>0</v>
      </c>
      <c r="F20" s="205">
        <f>IFERROR(VLOOKUP($A20,'Control-CHO Diciembre 2023 '!$I$8:$L$24,2,FALSE),0)</f>
        <v>0</v>
      </c>
      <c r="G20" s="205">
        <f t="shared" si="2"/>
        <v>0</v>
      </c>
      <c r="H20" s="347" t="s">
        <v>12</v>
      </c>
      <c r="I20" s="346">
        <f t="shared" si="3"/>
        <v>0</v>
      </c>
      <c r="J20" s="333"/>
      <c r="N20"/>
      <c r="O20" s="237">
        <f t="shared" si="4"/>
        <v>0</v>
      </c>
    </row>
    <row r="21" spans="1:15" s="200" customFormat="1" ht="24.95" hidden="1" customHeight="1" x14ac:dyDescent="0.2">
      <c r="A21" s="74" t="s">
        <v>43</v>
      </c>
      <c r="B21" s="413">
        <v>14</v>
      </c>
      <c r="C21" s="427" t="s">
        <v>61</v>
      </c>
      <c r="D21" s="463">
        <f t="shared" si="1"/>
        <v>4.95</v>
      </c>
      <c r="E21" s="205">
        <f>IFERROR(VLOOKUP($A21,'Control-CHO Diciembre 2023 '!$I$8:$L$24,3,FALSE),0)</f>
        <v>0</v>
      </c>
      <c r="F21" s="205">
        <f>IFERROR(VLOOKUP($A21,'Control-CHO Diciembre 2023 '!$I$8:$L$24,2,FALSE),0)</f>
        <v>0</v>
      </c>
      <c r="G21" s="205">
        <f t="shared" si="2"/>
        <v>0</v>
      </c>
      <c r="H21" s="347" t="s">
        <v>12</v>
      </c>
      <c r="I21" s="346">
        <f t="shared" si="3"/>
        <v>0</v>
      </c>
      <c r="J21" s="377"/>
      <c r="M21" s="199"/>
      <c r="N21"/>
      <c r="O21" s="237">
        <f t="shared" si="4"/>
        <v>0</v>
      </c>
    </row>
    <row r="22" spans="1:15" s="200" customFormat="1" ht="24.95" hidden="1" customHeight="1" x14ac:dyDescent="0.2">
      <c r="A22" s="74" t="s">
        <v>30</v>
      </c>
      <c r="B22" s="413">
        <v>15</v>
      </c>
      <c r="C22" s="427" t="s">
        <v>47</v>
      </c>
      <c r="D22" s="463">
        <f t="shared" si="1"/>
        <v>2.54</v>
      </c>
      <c r="E22" s="205">
        <f>IFERROR(VLOOKUP($A22,'Control-CHO Diciembre 2023 '!$I$8:$L$24,3,FALSE),0)</f>
        <v>0</v>
      </c>
      <c r="F22" s="205">
        <f>IFERROR(VLOOKUP($A22,'Control-CHO Diciembre 2023 '!$I$8:$L$24,2,FALSE),0)</f>
        <v>0</v>
      </c>
      <c r="G22" s="205">
        <f t="shared" si="2"/>
        <v>0</v>
      </c>
      <c r="H22" s="347" t="s">
        <v>12</v>
      </c>
      <c r="I22" s="346">
        <f t="shared" si="3"/>
        <v>0</v>
      </c>
      <c r="J22" s="377"/>
      <c r="N22"/>
      <c r="O22" s="237">
        <f t="shared" si="4"/>
        <v>0</v>
      </c>
    </row>
    <row r="23" spans="1:15" s="200" customFormat="1" ht="24.95" hidden="1" customHeight="1" x14ac:dyDescent="0.2">
      <c r="A23" s="74" t="s">
        <v>499</v>
      </c>
      <c r="B23" s="413">
        <v>16</v>
      </c>
      <c r="C23" s="427" t="s">
        <v>458</v>
      </c>
      <c r="D23" s="463">
        <f t="shared" si="1"/>
        <v>2.41</v>
      </c>
      <c r="E23" s="205">
        <f>IFERROR(VLOOKUP($A23,'Control-CHO Diciembre 2023 '!$I$8:$L$24,3,FALSE),0)</f>
        <v>0</v>
      </c>
      <c r="F23" s="205">
        <f>IFERROR(VLOOKUP($A23,'Control-CHO Diciembre 2023 '!$I$8:$L$24,2,FALSE),0)</f>
        <v>0</v>
      </c>
      <c r="G23" s="205">
        <f t="shared" si="2"/>
        <v>0</v>
      </c>
      <c r="H23" s="347" t="s">
        <v>12</v>
      </c>
      <c r="I23" s="346">
        <f t="shared" si="3"/>
        <v>0</v>
      </c>
      <c r="J23" s="377"/>
      <c r="N23" s="71"/>
      <c r="O23" s="237">
        <f t="shared" si="4"/>
        <v>0</v>
      </c>
    </row>
    <row r="24" spans="1:15" s="200" customFormat="1" ht="24.95" hidden="1" customHeight="1" x14ac:dyDescent="0.2">
      <c r="A24" s="74" t="s">
        <v>424</v>
      </c>
      <c r="B24" s="413">
        <v>17</v>
      </c>
      <c r="C24" s="427" t="s">
        <v>459</v>
      </c>
      <c r="D24" s="463">
        <f t="shared" si="1"/>
        <v>4.32</v>
      </c>
      <c r="E24" s="205">
        <f>IFERROR(VLOOKUP($A24,'Control-CHO Diciembre 2023 '!$I$8:$L$24,3,FALSE),0)</f>
        <v>0</v>
      </c>
      <c r="F24" s="205">
        <f>IFERROR(VLOOKUP($A24,'Control-CHO Diciembre 2023 '!$I$8:$L$24,2,FALSE),0)</f>
        <v>0</v>
      </c>
      <c r="G24" s="205">
        <f t="shared" si="2"/>
        <v>0</v>
      </c>
      <c r="H24" s="347" t="s">
        <v>12</v>
      </c>
      <c r="I24" s="346">
        <f t="shared" si="3"/>
        <v>0</v>
      </c>
      <c r="J24" s="333"/>
      <c r="M24" s="199"/>
      <c r="N24" s="199" t="s">
        <v>638</v>
      </c>
      <c r="O24" s="237">
        <f t="shared" si="4"/>
        <v>0</v>
      </c>
    </row>
    <row r="25" spans="1:15" s="200" customFormat="1" ht="24.95" hidden="1" customHeight="1" x14ac:dyDescent="0.2">
      <c r="A25" s="74" t="s">
        <v>425</v>
      </c>
      <c r="B25" s="413">
        <v>18</v>
      </c>
      <c r="C25" s="427" t="s">
        <v>460</v>
      </c>
      <c r="D25" s="463">
        <f t="shared" si="1"/>
        <v>7.75</v>
      </c>
      <c r="E25" s="205">
        <f>IFERROR(VLOOKUP($A25,'Control-CHO Diciembre 2023 '!$I$8:$L$24,3,FALSE),0)</f>
        <v>0</v>
      </c>
      <c r="F25" s="205">
        <f>IFERROR(VLOOKUP($A25,'Control-CHO Diciembre 2023 '!$I$8:$L$24,2,FALSE),0)</f>
        <v>0</v>
      </c>
      <c r="G25" s="205">
        <f t="shared" si="2"/>
        <v>0</v>
      </c>
      <c r="H25" s="347" t="s">
        <v>12</v>
      </c>
      <c r="I25" s="346">
        <f t="shared" si="3"/>
        <v>0</v>
      </c>
      <c r="J25" s="333"/>
      <c r="M25" s="199"/>
      <c r="N25" s="237"/>
      <c r="O25" s="237">
        <f t="shared" si="4"/>
        <v>0</v>
      </c>
    </row>
    <row r="26" spans="1:15" s="200" customFormat="1" ht="24.95" hidden="1" customHeight="1" x14ac:dyDescent="0.2">
      <c r="A26" s="74" t="s">
        <v>426</v>
      </c>
      <c r="B26" s="413">
        <v>19</v>
      </c>
      <c r="C26" s="427" t="s">
        <v>461</v>
      </c>
      <c r="D26" s="463">
        <f t="shared" si="1"/>
        <v>8.26</v>
      </c>
      <c r="E26" s="205">
        <f>IFERROR(VLOOKUP($A26,'Control-CHO Diciembre 2023 '!$I$8:$L$24,3,FALSE),0)</f>
        <v>0</v>
      </c>
      <c r="F26" s="205">
        <f>IFERROR(VLOOKUP($A26,'Control-CHO Diciembre 2023 '!$I$8:$L$24,2,FALSE),0)</f>
        <v>0</v>
      </c>
      <c r="G26" s="205">
        <f t="shared" si="2"/>
        <v>0</v>
      </c>
      <c r="H26" s="347" t="s">
        <v>12</v>
      </c>
      <c r="I26" s="346">
        <f t="shared" si="3"/>
        <v>0</v>
      </c>
      <c r="J26" s="333"/>
      <c r="N26" s="237"/>
      <c r="O26" s="237">
        <f t="shared" si="4"/>
        <v>0</v>
      </c>
    </row>
    <row r="27" spans="1:15" s="200" customFormat="1" ht="24.95" hidden="1" customHeight="1" x14ac:dyDescent="0.2">
      <c r="A27" s="74" t="s">
        <v>427</v>
      </c>
      <c r="B27" s="413">
        <v>20</v>
      </c>
      <c r="C27" s="427" t="s">
        <v>462</v>
      </c>
      <c r="D27" s="463">
        <f t="shared" si="1"/>
        <v>7.39</v>
      </c>
      <c r="E27" s="205">
        <f>IFERROR(VLOOKUP($A27,'Control-CHO Diciembre 2023 '!$I$8:$L$24,3,FALSE),0)</f>
        <v>0</v>
      </c>
      <c r="F27" s="205">
        <f>IFERROR(VLOOKUP($A27,'Control-CHO Diciembre 2023 '!$I$8:$L$24,2,FALSE),0)</f>
        <v>0</v>
      </c>
      <c r="G27" s="205">
        <f t="shared" si="2"/>
        <v>0</v>
      </c>
      <c r="H27" s="347" t="s">
        <v>12</v>
      </c>
      <c r="I27" s="346">
        <f t="shared" si="3"/>
        <v>0</v>
      </c>
      <c r="J27" s="377"/>
      <c r="N27" s="199"/>
      <c r="O27" s="237">
        <f t="shared" si="4"/>
        <v>0</v>
      </c>
    </row>
    <row r="28" spans="1:15" s="200" customFormat="1" ht="24.95" hidden="1" customHeight="1" x14ac:dyDescent="0.2">
      <c r="A28" s="74" t="s">
        <v>500</v>
      </c>
      <c r="B28" s="413">
        <v>21</v>
      </c>
      <c r="C28" s="427" t="s">
        <v>463</v>
      </c>
      <c r="D28" s="463">
        <f t="shared" si="1"/>
        <v>2850</v>
      </c>
      <c r="E28" s="205">
        <f>IFERROR(VLOOKUP($A28,'Control-CHO Diciembre 2023 '!$I$8:$L$24,3,FALSE),0)</f>
        <v>0</v>
      </c>
      <c r="F28" s="205">
        <f>IFERROR(VLOOKUP($A28,'Control-CHO Diciembre 2023 '!$I$8:$L$24,2,FALSE),0)</f>
        <v>0</v>
      </c>
      <c r="G28" s="205">
        <f t="shared" si="2"/>
        <v>0</v>
      </c>
      <c r="H28" s="347" t="s">
        <v>12</v>
      </c>
      <c r="I28" s="346">
        <f t="shared" si="3"/>
        <v>0</v>
      </c>
      <c r="J28" s="377"/>
      <c r="M28" s="199"/>
      <c r="N28" s="237"/>
      <c r="O28" s="237">
        <f t="shared" si="4"/>
        <v>0</v>
      </c>
    </row>
    <row r="29" spans="1:15" s="200" customFormat="1" ht="24.95" hidden="1" customHeight="1" x14ac:dyDescent="0.2">
      <c r="A29" s="74" t="s">
        <v>501</v>
      </c>
      <c r="B29" s="413">
        <v>22</v>
      </c>
      <c r="C29" s="427" t="s">
        <v>464</v>
      </c>
      <c r="D29" s="463">
        <f t="shared" si="1"/>
        <v>5.84</v>
      </c>
      <c r="E29" s="205">
        <f>IFERROR(VLOOKUP($A29,'Control-CHO Diciembre 2023 '!$I$8:$L$24,3,FALSE),0)</f>
        <v>0</v>
      </c>
      <c r="F29" s="205">
        <f>IFERROR(VLOOKUP($A29,'Control-CHO Diciembre 2023 '!$I$8:$L$24,2,FALSE),0)</f>
        <v>0</v>
      </c>
      <c r="G29" s="205">
        <f t="shared" si="2"/>
        <v>0</v>
      </c>
      <c r="H29" s="347" t="s">
        <v>12</v>
      </c>
      <c r="I29" s="346">
        <f t="shared" si="3"/>
        <v>0</v>
      </c>
      <c r="J29" s="377"/>
      <c r="M29" s="199"/>
      <c r="N29" s="237"/>
      <c r="O29" s="237">
        <f t="shared" si="4"/>
        <v>0</v>
      </c>
    </row>
    <row r="30" spans="1:15" s="200" customFormat="1" ht="24.95" customHeight="1" x14ac:dyDescent="0.2">
      <c r="A30" s="74" t="s">
        <v>430</v>
      </c>
      <c r="B30" s="413">
        <v>23</v>
      </c>
      <c r="C30" s="427" t="s">
        <v>465</v>
      </c>
      <c r="D30" s="463">
        <f t="shared" si="1"/>
        <v>2.79</v>
      </c>
      <c r="E30" s="205">
        <f>IFERROR(VLOOKUP($A30,'Control-CHO Diciembre 2023 '!$I$8:$L$24,3,FALSE),0)</f>
        <v>0</v>
      </c>
      <c r="F30" s="205">
        <f>IFERROR(VLOOKUP($A30,'Control-CHO Diciembre 2023 '!$I$8:$L$24,2,FALSE),0)</f>
        <v>390</v>
      </c>
      <c r="G30" s="205">
        <f t="shared" si="2"/>
        <v>390</v>
      </c>
      <c r="H30" s="347" t="s">
        <v>12</v>
      </c>
      <c r="I30" s="346">
        <f t="shared" si="3"/>
        <v>1088.0999999999999</v>
      </c>
      <c r="J30" s="377"/>
      <c r="L30" s="333"/>
      <c r="M30" s="199"/>
      <c r="N30" s="237" t="s">
        <v>639</v>
      </c>
      <c r="O30" s="237">
        <f t="shared" si="4"/>
        <v>390</v>
      </c>
    </row>
    <row r="31" spans="1:15" s="200" customFormat="1" ht="24.95" hidden="1" customHeight="1" x14ac:dyDescent="0.2">
      <c r="A31" s="74" t="s">
        <v>502</v>
      </c>
      <c r="B31" s="413">
        <v>24</v>
      </c>
      <c r="C31" s="427" t="s">
        <v>466</v>
      </c>
      <c r="D31" s="463">
        <f t="shared" si="1"/>
        <v>4.97</v>
      </c>
      <c r="E31" s="205">
        <f>IFERROR(VLOOKUP($A31,'Control-CHO Diciembre 2023 '!$I$8:$L$24,3,FALSE),0)</f>
        <v>0</v>
      </c>
      <c r="F31" s="205">
        <f>IFERROR(VLOOKUP($A31,'Control-CHO Diciembre 2023 '!$I$8:$L$24,2,FALSE),0)</f>
        <v>0</v>
      </c>
      <c r="G31" s="205">
        <f t="shared" si="2"/>
        <v>0</v>
      </c>
      <c r="H31" s="347" t="s">
        <v>12</v>
      </c>
      <c r="I31" s="346">
        <f t="shared" si="3"/>
        <v>0</v>
      </c>
      <c r="J31" s="333"/>
      <c r="M31" s="199"/>
      <c r="N31" s="301"/>
      <c r="O31" s="237">
        <f t="shared" si="4"/>
        <v>0</v>
      </c>
    </row>
    <row r="32" spans="1:15" s="200" customFormat="1" ht="24.95" hidden="1" customHeight="1" x14ac:dyDescent="0.2">
      <c r="A32" s="74" t="s">
        <v>503</v>
      </c>
      <c r="B32" s="413">
        <v>25</v>
      </c>
      <c r="C32" s="427" t="s">
        <v>467</v>
      </c>
      <c r="D32" s="463">
        <f t="shared" si="1"/>
        <v>4.1900000000000004</v>
      </c>
      <c r="E32" s="205">
        <f>IFERROR(VLOOKUP($A32,'Control-CHO Diciembre 2023 '!$I$8:$L$24,3,FALSE),0)</f>
        <v>0</v>
      </c>
      <c r="F32" s="205">
        <f>IFERROR(VLOOKUP($A32,'Control-CHO Diciembre 2023 '!$I$8:$L$24,2,FALSE),0)</f>
        <v>0</v>
      </c>
      <c r="G32" s="205">
        <f t="shared" si="2"/>
        <v>0</v>
      </c>
      <c r="H32" s="347" t="s">
        <v>12</v>
      </c>
      <c r="I32" s="346">
        <f t="shared" si="3"/>
        <v>0</v>
      </c>
      <c r="J32" s="333"/>
      <c r="M32" s="199"/>
      <c r="N32" s="237"/>
      <c r="O32" s="237">
        <f t="shared" si="4"/>
        <v>0</v>
      </c>
    </row>
    <row r="33" spans="1:15" s="200" customFormat="1" ht="24.95" hidden="1" customHeight="1" x14ac:dyDescent="0.2">
      <c r="A33" s="74" t="s">
        <v>504</v>
      </c>
      <c r="B33" s="413">
        <v>26</v>
      </c>
      <c r="C33" s="427" t="s">
        <v>468</v>
      </c>
      <c r="D33" s="463">
        <f t="shared" si="1"/>
        <v>5.27</v>
      </c>
      <c r="E33" s="205">
        <f>IFERROR(VLOOKUP($A33,'Control-CHO Diciembre 2023 '!$I$8:$L$24,3,FALSE),0)</f>
        <v>0</v>
      </c>
      <c r="F33" s="205">
        <f>IFERROR(VLOOKUP($A33,'Control-CHO Diciembre 2023 '!$I$8:$L$24,2,FALSE),0)</f>
        <v>0</v>
      </c>
      <c r="G33" s="205">
        <f t="shared" si="2"/>
        <v>0</v>
      </c>
      <c r="H33" s="347" t="s">
        <v>12</v>
      </c>
      <c r="I33" s="346">
        <f t="shared" si="3"/>
        <v>0</v>
      </c>
      <c r="J33" s="333"/>
      <c r="M33" s="199"/>
      <c r="N33" s="301"/>
      <c r="O33" s="237">
        <f t="shared" si="4"/>
        <v>0</v>
      </c>
    </row>
    <row r="34" spans="1:15" s="200" customFormat="1" ht="24.95" hidden="1" customHeight="1" x14ac:dyDescent="0.2">
      <c r="A34" s="74" t="s">
        <v>434</v>
      </c>
      <c r="B34" s="413">
        <v>27</v>
      </c>
      <c r="C34" s="427" t="s">
        <v>469</v>
      </c>
      <c r="D34" s="463">
        <f t="shared" si="1"/>
        <v>5.54</v>
      </c>
      <c r="E34" s="205">
        <f>IFERROR(VLOOKUP($A34,'Control-CHO Diciembre 2023 '!$I$8:$L$24,3,FALSE),0)</f>
        <v>0</v>
      </c>
      <c r="F34" s="205">
        <f>IFERROR(VLOOKUP($A34,'Control-CHO Diciembre 2023 '!$I$8:$L$24,2,FALSE),0)</f>
        <v>0</v>
      </c>
      <c r="G34" s="205">
        <f t="shared" si="2"/>
        <v>0</v>
      </c>
      <c r="H34" s="347" t="s">
        <v>155</v>
      </c>
      <c r="I34" s="346">
        <f t="shared" si="3"/>
        <v>0</v>
      </c>
      <c r="J34" s="333"/>
      <c r="N34" s="199"/>
      <c r="O34" s="237">
        <f t="shared" si="4"/>
        <v>0</v>
      </c>
    </row>
    <row r="35" spans="1:15" s="200" customFormat="1" ht="24.95" hidden="1" customHeight="1" x14ac:dyDescent="0.2">
      <c r="A35" s="74" t="s">
        <v>505</v>
      </c>
      <c r="B35" s="413">
        <v>28</v>
      </c>
      <c r="C35" s="427" t="s">
        <v>470</v>
      </c>
      <c r="D35" s="463">
        <f t="shared" si="1"/>
        <v>6.73</v>
      </c>
      <c r="E35" s="205">
        <f>IFERROR(VLOOKUP($A35,'Control-CHO Diciembre 2023 '!$I$8:$L$24,3,FALSE),0)</f>
        <v>0</v>
      </c>
      <c r="F35" s="205">
        <f>IFERROR(VLOOKUP($A35,'Control-CHO Diciembre 2023 '!$I$8:$L$24,2,FALSE),0)</f>
        <v>0</v>
      </c>
      <c r="G35" s="205">
        <f t="shared" si="2"/>
        <v>0</v>
      </c>
      <c r="H35" s="347" t="s">
        <v>12</v>
      </c>
      <c r="I35" s="346">
        <f t="shared" si="3"/>
        <v>0</v>
      </c>
      <c r="J35" s="377"/>
      <c r="L35" s="333"/>
      <c r="M35" s="199"/>
      <c r="N35" s="237"/>
      <c r="O35" s="237">
        <f t="shared" si="4"/>
        <v>0</v>
      </c>
    </row>
    <row r="36" spans="1:15" s="200" customFormat="1" ht="24.95" hidden="1" customHeight="1" x14ac:dyDescent="0.2">
      <c r="A36" s="74" t="s">
        <v>506</v>
      </c>
      <c r="B36" s="413">
        <v>29</v>
      </c>
      <c r="C36" s="427" t="s">
        <v>471</v>
      </c>
      <c r="D36" s="463">
        <f t="shared" si="1"/>
        <v>4.32</v>
      </c>
      <c r="E36" s="205">
        <f>IFERROR(VLOOKUP($A36,'Control-CHO Diciembre 2023 '!$I$8:$L$24,3,FALSE),0)</f>
        <v>0</v>
      </c>
      <c r="F36" s="205">
        <f>IFERROR(VLOOKUP($A36,'Control-CHO Diciembre 2023 '!$I$8:$L$24,2,FALSE),0)</f>
        <v>0</v>
      </c>
      <c r="G36" s="205">
        <f t="shared" si="2"/>
        <v>0</v>
      </c>
      <c r="H36" s="347" t="s">
        <v>12</v>
      </c>
      <c r="I36" s="346">
        <f t="shared" si="3"/>
        <v>0</v>
      </c>
      <c r="J36" s="333"/>
      <c r="M36" s="199"/>
      <c r="N36" s="301"/>
      <c r="O36" s="237">
        <f t="shared" si="4"/>
        <v>0</v>
      </c>
    </row>
    <row r="37" spans="1:15" s="200" customFormat="1" ht="24.95" hidden="1" customHeight="1" x14ac:dyDescent="0.2">
      <c r="A37" s="74" t="s">
        <v>507</v>
      </c>
      <c r="B37" s="413">
        <v>30</v>
      </c>
      <c r="C37" s="427" t="s">
        <v>472</v>
      </c>
      <c r="D37" s="463">
        <f t="shared" si="1"/>
        <v>3.28</v>
      </c>
      <c r="E37" s="205">
        <f>IFERROR(VLOOKUP($A37,'Control-CHO Diciembre 2023 '!$I$8:$L$24,3,FALSE),0)</f>
        <v>0</v>
      </c>
      <c r="F37" s="205">
        <f>IFERROR(VLOOKUP($A37,'Control-CHO Diciembre 2023 '!$I$8:$L$24,2,FALSE),0)</f>
        <v>0</v>
      </c>
      <c r="G37" s="205">
        <f t="shared" si="2"/>
        <v>0</v>
      </c>
      <c r="H37" s="347" t="s">
        <v>12</v>
      </c>
      <c r="I37" s="346">
        <f t="shared" si="3"/>
        <v>0</v>
      </c>
      <c r="J37" s="333"/>
      <c r="M37" s="199"/>
      <c r="N37" s="237"/>
      <c r="O37" s="237">
        <f t="shared" si="4"/>
        <v>0</v>
      </c>
    </row>
    <row r="38" spans="1:15" s="200" customFormat="1" ht="24.95" hidden="1" customHeight="1" x14ac:dyDescent="0.2">
      <c r="A38" s="74" t="s">
        <v>508</v>
      </c>
      <c r="B38" s="413">
        <v>31</v>
      </c>
      <c r="C38" s="427" t="s">
        <v>473</v>
      </c>
      <c r="D38" s="463">
        <f t="shared" si="1"/>
        <v>5.59</v>
      </c>
      <c r="E38" s="205">
        <f>IFERROR(VLOOKUP($A38,'Control-CHO Diciembre 2023 '!$I$8:$L$24,3,FALSE),0)</f>
        <v>0</v>
      </c>
      <c r="F38" s="205">
        <f>IFERROR(VLOOKUP($A38,'Control-CHO Diciembre 2023 '!$I$8:$L$24,2,FALSE),0)</f>
        <v>0</v>
      </c>
      <c r="G38" s="205">
        <f t="shared" si="2"/>
        <v>0</v>
      </c>
      <c r="H38" s="347" t="s">
        <v>12</v>
      </c>
      <c r="I38" s="346">
        <f t="shared" si="3"/>
        <v>0</v>
      </c>
      <c r="J38" s="333"/>
      <c r="M38" s="199"/>
      <c r="N38" s="301"/>
      <c r="O38" s="237">
        <f t="shared" si="4"/>
        <v>0</v>
      </c>
    </row>
    <row r="39" spans="1:15" s="200" customFormat="1" ht="24.95" hidden="1" customHeight="1" x14ac:dyDescent="0.2">
      <c r="A39" s="74" t="s">
        <v>439</v>
      </c>
      <c r="B39" s="413">
        <v>32</v>
      </c>
      <c r="C39" s="427" t="s">
        <v>474</v>
      </c>
      <c r="D39" s="463">
        <f t="shared" si="1"/>
        <v>5.46</v>
      </c>
      <c r="E39" s="205">
        <f>IFERROR(VLOOKUP($A39,'Control-CHO Diciembre 2023 '!$I$8:$L$24,3,FALSE),0)</f>
        <v>0</v>
      </c>
      <c r="F39" s="205">
        <f>IFERROR(VLOOKUP($A39,'Control-CHO Diciembre 2023 '!$I$8:$L$24,2,FALSE),0)</f>
        <v>0</v>
      </c>
      <c r="G39" s="205">
        <f t="shared" si="2"/>
        <v>0</v>
      </c>
      <c r="H39" s="347" t="s">
        <v>155</v>
      </c>
      <c r="I39" s="346">
        <f t="shared" si="3"/>
        <v>0</v>
      </c>
      <c r="J39" s="333"/>
      <c r="N39" s="199"/>
      <c r="O39" s="237">
        <f t="shared" si="4"/>
        <v>0</v>
      </c>
    </row>
    <row r="40" spans="1:15" s="200" customFormat="1" ht="24.95" hidden="1" customHeight="1" x14ac:dyDescent="0.2">
      <c r="A40" s="74" t="s">
        <v>246</v>
      </c>
      <c r="B40" s="413">
        <v>33</v>
      </c>
      <c r="C40" s="427" t="s">
        <v>73</v>
      </c>
      <c r="D40" s="463">
        <f t="shared" si="1"/>
        <v>5.46</v>
      </c>
      <c r="E40" s="205">
        <f>IFERROR(VLOOKUP($A40,'Control-CHO Diciembre 2023 '!$I$8:$L$24,3,FALSE),0)</f>
        <v>0</v>
      </c>
      <c r="F40" s="205">
        <f>IFERROR(VLOOKUP($A40,'Control-CHO Diciembre 2023 '!$I$8:$L$24,2,FALSE),0)</f>
        <v>0</v>
      </c>
      <c r="G40" s="205">
        <f t="shared" si="2"/>
        <v>0</v>
      </c>
      <c r="H40" s="347" t="s">
        <v>12</v>
      </c>
      <c r="I40" s="346">
        <f t="shared" si="3"/>
        <v>0</v>
      </c>
      <c r="J40" s="377"/>
      <c r="L40" s="333"/>
      <c r="M40" s="199"/>
      <c r="N40" s="237"/>
      <c r="O40" s="237">
        <f t="shared" si="4"/>
        <v>0</v>
      </c>
    </row>
    <row r="41" spans="1:15" s="200" customFormat="1" ht="24.95" hidden="1" customHeight="1" x14ac:dyDescent="0.2">
      <c r="A41" s="74" t="s">
        <v>28</v>
      </c>
      <c r="B41" s="413">
        <v>34</v>
      </c>
      <c r="C41" s="427" t="s">
        <v>49</v>
      </c>
      <c r="D41" s="463">
        <f t="shared" si="1"/>
        <v>4.0999999999999996</v>
      </c>
      <c r="E41" s="205">
        <f>IFERROR(VLOOKUP($A41,'Control-CHO Diciembre 2023 '!$I$8:$L$24,3,FALSE),0)</f>
        <v>0</v>
      </c>
      <c r="F41" s="205">
        <f>IFERROR(VLOOKUP($A41,'Control-CHO Diciembre 2023 '!$I$8:$L$24,2,FALSE),0)</f>
        <v>0</v>
      </c>
      <c r="G41" s="205">
        <f t="shared" si="2"/>
        <v>0</v>
      </c>
      <c r="H41" s="347" t="s">
        <v>12</v>
      </c>
      <c r="I41" s="346">
        <f t="shared" si="3"/>
        <v>0</v>
      </c>
      <c r="J41" s="333"/>
      <c r="M41" s="199"/>
      <c r="N41" s="71" t="s">
        <v>225</v>
      </c>
      <c r="O41" s="237">
        <f t="shared" si="4"/>
        <v>0</v>
      </c>
    </row>
    <row r="42" spans="1:15" s="200" customFormat="1" ht="24.95" hidden="1" customHeight="1" x14ac:dyDescent="0.2">
      <c r="A42" s="74" t="s">
        <v>71</v>
      </c>
      <c r="B42" s="413">
        <v>35</v>
      </c>
      <c r="C42" s="427" t="s">
        <v>72</v>
      </c>
      <c r="D42" s="463">
        <f t="shared" si="1"/>
        <v>4.0999999999999996</v>
      </c>
      <c r="E42" s="205">
        <f>IFERROR(VLOOKUP($A42,'Control-CHO Diciembre 2023 '!$I$8:$L$24,3,FALSE),0)</f>
        <v>0</v>
      </c>
      <c r="F42" s="205">
        <f>IFERROR(VLOOKUP($A42,'Control-CHO Diciembre 2023 '!$I$8:$L$24,2,FALSE),0)</f>
        <v>0</v>
      </c>
      <c r="G42" s="205">
        <f t="shared" si="2"/>
        <v>0</v>
      </c>
      <c r="H42" s="347" t="s">
        <v>12</v>
      </c>
      <c r="I42" s="346">
        <f t="shared" si="3"/>
        <v>0</v>
      </c>
      <c r="J42" s="333"/>
      <c r="M42" s="199"/>
      <c r="N42" s="237"/>
      <c r="O42" s="237">
        <f t="shared" si="4"/>
        <v>0</v>
      </c>
    </row>
    <row r="43" spans="1:15" s="200" customFormat="1" ht="24.95" hidden="1" customHeight="1" x14ac:dyDescent="0.2">
      <c r="A43" s="74" t="s">
        <v>509</v>
      </c>
      <c r="B43" s="413">
        <v>36</v>
      </c>
      <c r="C43" s="427" t="s">
        <v>475</v>
      </c>
      <c r="D43" s="463">
        <f t="shared" si="1"/>
        <v>6.05</v>
      </c>
      <c r="E43" s="205">
        <f>IFERROR(VLOOKUP($A43,'Control-CHO Diciembre 2023 '!$I$8:$L$24,3,FALSE),0)</f>
        <v>0</v>
      </c>
      <c r="F43" s="205">
        <f>IFERROR(VLOOKUP($A43,'Control-CHO Diciembre 2023 '!$I$8:$L$24,2,FALSE),0)</f>
        <v>0</v>
      </c>
      <c r="G43" s="205">
        <f t="shared" si="2"/>
        <v>0</v>
      </c>
      <c r="H43" s="347" t="s">
        <v>12</v>
      </c>
      <c r="I43" s="346">
        <f t="shared" si="3"/>
        <v>0</v>
      </c>
      <c r="J43" s="333"/>
      <c r="M43" s="199"/>
      <c r="N43" s="301"/>
      <c r="O43" s="237">
        <f t="shared" si="4"/>
        <v>0</v>
      </c>
    </row>
    <row r="44" spans="1:15" s="200" customFormat="1" ht="24.95" hidden="1" customHeight="1" x14ac:dyDescent="0.2">
      <c r="A44" s="74" t="s">
        <v>210</v>
      </c>
      <c r="B44" s="413">
        <v>37</v>
      </c>
      <c r="C44" s="427" t="s">
        <v>209</v>
      </c>
      <c r="D44" s="463">
        <f t="shared" si="1"/>
        <v>5.65</v>
      </c>
      <c r="E44" s="205">
        <f>IFERROR(VLOOKUP($A44,'Control-CHO Diciembre 2023 '!$I$8:$L$24,3,FALSE),0)</f>
        <v>0</v>
      </c>
      <c r="F44" s="205">
        <f>IFERROR(VLOOKUP($A44,'Control-CHO Diciembre 2023 '!$I$8:$L$24,2,FALSE),0)</f>
        <v>0</v>
      </c>
      <c r="G44" s="205">
        <f t="shared" si="2"/>
        <v>0</v>
      </c>
      <c r="H44" s="347" t="s">
        <v>12</v>
      </c>
      <c r="I44" s="346">
        <f t="shared" si="3"/>
        <v>0</v>
      </c>
      <c r="J44" s="333"/>
      <c r="N44" s="71" t="s">
        <v>444</v>
      </c>
      <c r="O44" s="237">
        <f>G44/200</f>
        <v>0</v>
      </c>
    </row>
    <row r="45" spans="1:15" s="200" customFormat="1" ht="24.95" hidden="1" customHeight="1" x14ac:dyDescent="0.2">
      <c r="A45" s="74" t="s">
        <v>510</v>
      </c>
      <c r="B45" s="413">
        <v>38</v>
      </c>
      <c r="C45" s="427" t="s">
        <v>476</v>
      </c>
      <c r="D45" s="463">
        <f t="shared" si="1"/>
        <v>6.59</v>
      </c>
      <c r="E45" s="205">
        <f>IFERROR(VLOOKUP($A45,'Control-CHO Diciembre 2023 '!$I$8:$L$24,3,FALSE),0)</f>
        <v>0</v>
      </c>
      <c r="F45" s="205">
        <f>IFERROR(VLOOKUP($A45,'Control-CHO Diciembre 2023 '!$I$8:$L$24,2,FALSE),0)</f>
        <v>0</v>
      </c>
      <c r="G45" s="205">
        <f t="shared" si="2"/>
        <v>0</v>
      </c>
      <c r="H45" s="347" t="s">
        <v>12</v>
      </c>
      <c r="I45" s="346">
        <f t="shared" si="3"/>
        <v>0</v>
      </c>
      <c r="J45" s="377"/>
      <c r="M45" s="199"/>
      <c r="N45" s="237"/>
      <c r="O45" s="237">
        <f t="shared" si="4"/>
        <v>0</v>
      </c>
    </row>
    <row r="46" spans="1:15" s="200" customFormat="1" ht="24.95" hidden="1" customHeight="1" x14ac:dyDescent="0.2">
      <c r="A46" s="74" t="s">
        <v>511</v>
      </c>
      <c r="B46" s="413">
        <v>39</v>
      </c>
      <c r="C46" s="427" t="s">
        <v>477</v>
      </c>
      <c r="D46" s="463">
        <f t="shared" si="1"/>
        <v>6.65</v>
      </c>
      <c r="E46" s="205">
        <f>IFERROR(VLOOKUP($A46,'Control-CHO Diciembre 2023 '!$I$8:$L$24,3,FALSE),0)</f>
        <v>0</v>
      </c>
      <c r="F46" s="205">
        <f>IFERROR(VLOOKUP($A46,'Control-CHO Diciembre 2023 '!$I$8:$L$24,2,FALSE),0)</f>
        <v>0</v>
      </c>
      <c r="G46" s="205">
        <f t="shared" si="2"/>
        <v>0</v>
      </c>
      <c r="H46" s="347" t="s">
        <v>12</v>
      </c>
      <c r="I46" s="346">
        <f t="shared" si="3"/>
        <v>0</v>
      </c>
      <c r="J46" s="333"/>
      <c r="K46" s="333"/>
      <c r="L46" s="199"/>
      <c r="M46" s="199"/>
      <c r="N46" s="237"/>
      <c r="O46" s="237">
        <f t="shared" si="4"/>
        <v>0</v>
      </c>
    </row>
    <row r="47" spans="1:15" s="200" customFormat="1" ht="24.95" hidden="1" customHeight="1" x14ac:dyDescent="0.2">
      <c r="A47" s="74" t="s">
        <v>382</v>
      </c>
      <c r="B47" s="413">
        <v>40</v>
      </c>
      <c r="C47" s="427" t="s">
        <v>478</v>
      </c>
      <c r="D47" s="463">
        <f t="shared" si="1"/>
        <v>4.95</v>
      </c>
      <c r="E47" s="205">
        <f>IFERROR(VLOOKUP($A47,'Control-CHO Diciembre 2023 '!$I$8:$L$24,3,FALSE),0)</f>
        <v>0</v>
      </c>
      <c r="F47" s="205">
        <f>IFERROR(VLOOKUP($A47,'Control-CHO Diciembre 2023 '!$I$8:$L$24,2,FALSE),0)</f>
        <v>0</v>
      </c>
      <c r="G47" s="205">
        <f t="shared" si="2"/>
        <v>0</v>
      </c>
      <c r="H47" s="347" t="s">
        <v>12</v>
      </c>
      <c r="I47" s="346">
        <f t="shared" si="3"/>
        <v>0</v>
      </c>
      <c r="J47" s="333"/>
      <c r="K47" s="333"/>
      <c r="L47" s="199"/>
      <c r="M47" s="199"/>
      <c r="N47" s="71" t="s">
        <v>381</v>
      </c>
      <c r="O47" s="237">
        <f t="shared" si="4"/>
        <v>0</v>
      </c>
    </row>
    <row r="48" spans="1:15" s="200" customFormat="1" ht="24.95" hidden="1" customHeight="1" x14ac:dyDescent="0.2">
      <c r="A48" s="74" t="s">
        <v>448</v>
      </c>
      <c r="B48" s="413">
        <v>41</v>
      </c>
      <c r="C48" s="427" t="s">
        <v>479</v>
      </c>
      <c r="D48" s="463">
        <f t="shared" si="1"/>
        <v>5.8</v>
      </c>
      <c r="E48" s="205">
        <f>IFERROR(VLOOKUP($A48,'Control-CHO Diciembre 2023 '!$I$8:$L$24,3,FALSE),0)</f>
        <v>0</v>
      </c>
      <c r="F48" s="205">
        <f>IFERROR(VLOOKUP($A48,'Control-CHO Diciembre 2023 '!$I$8:$L$24,2,FALSE),0)</f>
        <v>0</v>
      </c>
      <c r="G48" s="205">
        <f t="shared" si="2"/>
        <v>0</v>
      </c>
      <c r="H48" s="347" t="s">
        <v>12</v>
      </c>
      <c r="I48" s="346">
        <f t="shared" si="3"/>
        <v>0</v>
      </c>
      <c r="J48" s="333"/>
      <c r="K48" s="333"/>
      <c r="L48" s="199"/>
      <c r="M48" s="199"/>
      <c r="N48" s="237"/>
      <c r="O48" s="237">
        <f t="shared" si="4"/>
        <v>0</v>
      </c>
    </row>
    <row r="49" spans="1:16" s="200" customFormat="1" ht="24.95" hidden="1" customHeight="1" x14ac:dyDescent="0.2">
      <c r="A49" s="74" t="s">
        <v>449</v>
      </c>
      <c r="B49" s="413">
        <v>42</v>
      </c>
      <c r="C49" s="427" t="s">
        <v>480</v>
      </c>
      <c r="D49" s="463">
        <f t="shared" si="1"/>
        <v>6.22</v>
      </c>
      <c r="E49" s="205">
        <f>IFERROR(VLOOKUP($A49,'Control-CHO Diciembre 2023 '!$I$8:$L$24,3,FALSE),0)</f>
        <v>0</v>
      </c>
      <c r="F49" s="205">
        <f>IFERROR(VLOOKUP($A49,'Control-CHO Diciembre 2023 '!$I$8:$L$24,2,FALSE),0)</f>
        <v>0</v>
      </c>
      <c r="G49" s="205">
        <f t="shared" si="2"/>
        <v>0</v>
      </c>
      <c r="H49" s="347" t="s">
        <v>12</v>
      </c>
      <c r="I49" s="346">
        <f t="shared" si="3"/>
        <v>0</v>
      </c>
      <c r="J49" s="377"/>
      <c r="M49" s="199"/>
      <c r="N49" s="237"/>
      <c r="O49" s="237"/>
    </row>
    <row r="50" spans="1:16" s="200" customFormat="1" ht="24.95" hidden="1" customHeight="1" x14ac:dyDescent="0.2">
      <c r="A50" s="74" t="s">
        <v>149</v>
      </c>
      <c r="B50" s="413">
        <v>43</v>
      </c>
      <c r="C50" s="427" t="s">
        <v>481</v>
      </c>
      <c r="D50" s="463">
        <f t="shared" si="1"/>
        <v>7.02</v>
      </c>
      <c r="E50" s="205">
        <f>IFERROR(VLOOKUP($A50,'Control-CHO Diciembre 2023 '!$I$8:$L$24,3,FALSE),0)</f>
        <v>0</v>
      </c>
      <c r="F50" s="205">
        <f>IFERROR(VLOOKUP($A50,'Control-CHO Diciembre 2023 '!$I$8:$L$24,2,FALSE),0)</f>
        <v>0</v>
      </c>
      <c r="G50" s="205">
        <f t="shared" si="2"/>
        <v>0</v>
      </c>
      <c r="H50" s="347" t="s">
        <v>12</v>
      </c>
      <c r="I50" s="346">
        <f t="shared" si="3"/>
        <v>0</v>
      </c>
      <c r="J50" s="333"/>
      <c r="K50" s="333"/>
      <c r="L50" s="199"/>
      <c r="M50" s="199"/>
      <c r="N50" s="71" t="s">
        <v>234</v>
      </c>
      <c r="O50" s="237">
        <f t="shared" si="4"/>
        <v>0</v>
      </c>
    </row>
    <row r="51" spans="1:16" s="200" customFormat="1" ht="24.75" hidden="1" customHeight="1" x14ac:dyDescent="0.2">
      <c r="A51" s="74" t="s">
        <v>214</v>
      </c>
      <c r="B51" s="413">
        <v>44</v>
      </c>
      <c r="C51" s="427" t="s">
        <v>482</v>
      </c>
      <c r="D51" s="463">
        <f t="shared" si="1"/>
        <v>6.21</v>
      </c>
      <c r="E51" s="205">
        <f>IFERROR(VLOOKUP($A51,'Control-CHO Diciembre 2023 '!$I$8:$L$24,3,FALSE),0)</f>
        <v>0</v>
      </c>
      <c r="F51" s="205">
        <f>IFERROR(VLOOKUP($A51,'Control-CHO Diciembre 2023 '!$I$8:$L$24,2,FALSE),0)</f>
        <v>0</v>
      </c>
      <c r="G51" s="205">
        <f t="shared" si="2"/>
        <v>0</v>
      </c>
      <c r="H51" s="347" t="s">
        <v>12</v>
      </c>
      <c r="I51" s="346">
        <f t="shared" si="3"/>
        <v>0</v>
      </c>
      <c r="J51" s="333"/>
      <c r="N51" s="71" t="s">
        <v>269</v>
      </c>
      <c r="O51" s="237">
        <f>G51</f>
        <v>0</v>
      </c>
    </row>
    <row r="52" spans="1:16" s="200" customFormat="1" ht="24.95" hidden="1" customHeight="1" x14ac:dyDescent="0.2">
      <c r="A52" s="74" t="s">
        <v>166</v>
      </c>
      <c r="B52" s="413">
        <v>45</v>
      </c>
      <c r="C52" s="427" t="s">
        <v>167</v>
      </c>
      <c r="D52" s="463">
        <f t="shared" si="1"/>
        <v>7.95</v>
      </c>
      <c r="E52" s="205">
        <f>IFERROR(VLOOKUP($A52,'Control-CHO Diciembre 2023 '!$I$8:$L$24,3,FALSE),0)</f>
        <v>0</v>
      </c>
      <c r="F52" s="205">
        <f>IFERROR(VLOOKUP($A52,'Control-CHO Diciembre 2023 '!$I$8:$L$24,2,FALSE),0)</f>
        <v>0</v>
      </c>
      <c r="G52" s="205">
        <f t="shared" si="2"/>
        <v>0</v>
      </c>
      <c r="H52" s="347" t="s">
        <v>12</v>
      </c>
      <c r="I52" s="346">
        <f t="shared" si="3"/>
        <v>0</v>
      </c>
      <c r="J52" s="333"/>
      <c r="N52" s="71" t="s">
        <v>235</v>
      </c>
      <c r="O52" s="237">
        <f t="shared" si="4"/>
        <v>0</v>
      </c>
    </row>
    <row r="53" spans="1:16" s="200" customFormat="1" ht="24.95" hidden="1" customHeight="1" x14ac:dyDescent="0.2">
      <c r="A53" s="74" t="s">
        <v>483</v>
      </c>
      <c r="B53" s="413">
        <v>46</v>
      </c>
      <c r="C53" s="427" t="s">
        <v>483</v>
      </c>
      <c r="D53" s="463">
        <f t="shared" si="1"/>
        <v>5.59</v>
      </c>
      <c r="E53" s="205">
        <f>IFERROR(VLOOKUP($A53,'Control-CHO Diciembre 2023 '!$I$8:$L$24,3,FALSE),0)</f>
        <v>0</v>
      </c>
      <c r="F53" s="205">
        <f>IFERROR(VLOOKUP($A53,'Control-CHO Diciembre 2023 '!$I$8:$L$24,2,FALSE),0)</f>
        <v>0</v>
      </c>
      <c r="G53" s="205">
        <f t="shared" si="2"/>
        <v>0</v>
      </c>
      <c r="H53" s="347" t="s">
        <v>12</v>
      </c>
      <c r="I53" s="346">
        <f t="shared" si="3"/>
        <v>0</v>
      </c>
      <c r="J53" s="333"/>
      <c r="N53" s="237"/>
      <c r="O53" s="237">
        <f t="shared" si="4"/>
        <v>0</v>
      </c>
    </row>
    <row r="54" spans="1:16" s="200" customFormat="1" ht="24.95" hidden="1" customHeight="1" x14ac:dyDescent="0.2">
      <c r="A54" s="74" t="s">
        <v>451</v>
      </c>
      <c r="B54" s="413">
        <v>47</v>
      </c>
      <c r="C54" s="427" t="s">
        <v>451</v>
      </c>
      <c r="D54" s="463">
        <f t="shared" si="1"/>
        <v>4.93</v>
      </c>
      <c r="E54" s="205">
        <f>IFERROR(VLOOKUP($A54,'Control-CHO Diciembre 2023 '!$I$8:$L$24,3,FALSE),0)</f>
        <v>0</v>
      </c>
      <c r="F54" s="205">
        <f>IFERROR(VLOOKUP($A54,'Control-CHO Diciembre 2023 '!$I$8:$L$24,2,FALSE),0)</f>
        <v>0</v>
      </c>
      <c r="G54" s="205">
        <f t="shared" si="2"/>
        <v>0</v>
      </c>
      <c r="H54" s="347" t="s">
        <v>12</v>
      </c>
      <c r="I54" s="346">
        <f t="shared" si="3"/>
        <v>0</v>
      </c>
      <c r="J54" s="333"/>
      <c r="N54" s="237"/>
      <c r="O54" s="237">
        <f t="shared" si="4"/>
        <v>0</v>
      </c>
    </row>
    <row r="55" spans="1:16" s="200" customFormat="1" ht="24.95" hidden="1" customHeight="1" x14ac:dyDescent="0.2">
      <c r="A55" s="74" t="s">
        <v>484</v>
      </c>
      <c r="B55" s="413">
        <v>48</v>
      </c>
      <c r="C55" s="427" t="s">
        <v>484</v>
      </c>
      <c r="D55" s="463">
        <f t="shared" si="1"/>
        <v>5.75</v>
      </c>
      <c r="E55" s="205">
        <f>IFERROR(VLOOKUP($A55,'Control-CHO Diciembre 2023 '!$I$8:$L$24,3,FALSE),0)</f>
        <v>0</v>
      </c>
      <c r="F55" s="205">
        <f>IFERROR(VLOOKUP($A55,'Control-CHO Diciembre 2023 '!$I$8:$L$24,2,FALSE),0)</f>
        <v>0</v>
      </c>
      <c r="G55" s="205">
        <f t="shared" si="2"/>
        <v>0</v>
      </c>
      <c r="H55" s="347" t="s">
        <v>12</v>
      </c>
      <c r="I55" s="346">
        <f t="shared" si="3"/>
        <v>0</v>
      </c>
      <c r="J55" s="333"/>
      <c r="N55" s="422">
        <v>20002380</v>
      </c>
      <c r="O55" s="237">
        <f t="shared" si="4"/>
        <v>0</v>
      </c>
      <c r="P55" s="200" t="s">
        <v>489</v>
      </c>
    </row>
    <row r="56" spans="1:16" s="200" customFormat="1" ht="24.95" hidden="1" customHeight="1" x14ac:dyDescent="0.2">
      <c r="A56" s="261" t="s">
        <v>389</v>
      </c>
      <c r="B56" s="413">
        <v>49</v>
      </c>
      <c r="C56" s="421" t="s">
        <v>390</v>
      </c>
      <c r="D56" s="463">
        <f t="shared" si="1"/>
        <v>2.95</v>
      </c>
      <c r="E56" s="205">
        <f>IFERROR(VLOOKUP($A56,'Control-CHO Diciembre 2023 '!$I$8:$L$24,3,FALSE),0)</f>
        <v>0</v>
      </c>
      <c r="F56" s="205">
        <f>IFERROR(VLOOKUP($A56,'Control-CHO Diciembre 2023 '!$I$8:$L$24,2,FALSE),0)</f>
        <v>0</v>
      </c>
      <c r="G56" s="205">
        <f t="shared" si="2"/>
        <v>0</v>
      </c>
      <c r="H56" s="347" t="s">
        <v>12</v>
      </c>
      <c r="I56" s="346">
        <f t="shared" si="3"/>
        <v>0</v>
      </c>
      <c r="J56" s="333"/>
      <c r="M56" s="199"/>
      <c r="N56" s="71" t="s">
        <v>399</v>
      </c>
      <c r="O56" s="237">
        <f>G56</f>
        <v>0</v>
      </c>
    </row>
    <row r="57" spans="1:16" s="200" customFormat="1" ht="24.95" hidden="1" customHeight="1" x14ac:dyDescent="0.2">
      <c r="A57" s="261" t="s">
        <v>631</v>
      </c>
      <c r="B57" s="413">
        <v>50</v>
      </c>
      <c r="C57" s="421" t="s">
        <v>632</v>
      </c>
      <c r="D57" s="463">
        <f t="shared" si="1"/>
        <v>2.71</v>
      </c>
      <c r="E57" s="205">
        <f>IFERROR(VLOOKUP($A57,'Control-CHO Diciembre 2023 '!$I$8:$L$24,3,FALSE),0)</f>
        <v>0</v>
      </c>
      <c r="F57" s="205">
        <f>IFERROR(VLOOKUP($A57,'Control-CHO Diciembre 2023 '!$I$8:$L$24,2,FALSE),0)</f>
        <v>0</v>
      </c>
      <c r="G57" s="205">
        <f t="shared" si="2"/>
        <v>0</v>
      </c>
      <c r="H57" s="347" t="s">
        <v>12</v>
      </c>
      <c r="I57" s="346">
        <f t="shared" si="3"/>
        <v>0</v>
      </c>
      <c r="J57" s="333"/>
      <c r="M57" s="199"/>
      <c r="N57" s="71" t="s">
        <v>399</v>
      </c>
      <c r="O57" s="237">
        <f>G57</f>
        <v>0</v>
      </c>
    </row>
    <row r="58" spans="1:16" s="200" customFormat="1" ht="24.95" customHeight="1" x14ac:dyDescent="0.2">
      <c r="A58" s="261" t="s">
        <v>626</v>
      </c>
      <c r="B58" s="413">
        <v>51</v>
      </c>
      <c r="C58" s="421" t="s">
        <v>633</v>
      </c>
      <c r="D58" s="463">
        <f t="shared" si="1"/>
        <v>4.0199999999999996</v>
      </c>
      <c r="E58" s="205">
        <f>IFERROR(VLOOKUP($A58,'Control-CHO Diciembre 2023 '!$I$8:$L$24,3,FALSE),0)</f>
        <v>0</v>
      </c>
      <c r="F58" s="205">
        <f>IFERROR(VLOOKUP($A58,'Control-CHO Diciembre 2023 '!$I$8:$L$24,2,FALSE),0)</f>
        <v>520</v>
      </c>
      <c r="G58" s="205">
        <f t="shared" si="2"/>
        <v>520</v>
      </c>
      <c r="H58" s="347" t="s">
        <v>12</v>
      </c>
      <c r="I58" s="346">
        <f t="shared" si="3"/>
        <v>2090.3999999999996</v>
      </c>
      <c r="J58" s="333"/>
      <c r="M58" s="199"/>
      <c r="N58" s="71" t="s">
        <v>640</v>
      </c>
      <c r="O58" s="237">
        <f>G58</f>
        <v>520</v>
      </c>
    </row>
    <row r="59" spans="1:16" s="200" customFormat="1" ht="24.95" customHeight="1" x14ac:dyDescent="0.2">
      <c r="A59" s="261" t="s">
        <v>625</v>
      </c>
      <c r="B59" s="413">
        <v>52</v>
      </c>
      <c r="C59" s="421" t="s">
        <v>634</v>
      </c>
      <c r="D59" s="463">
        <f t="shared" si="1"/>
        <v>6.41</v>
      </c>
      <c r="E59" s="205">
        <f>IFERROR(VLOOKUP($A59,'Control-CHO Diciembre 2023 '!$I$8:$L$24,3,FALSE),0)</f>
        <v>0</v>
      </c>
      <c r="F59" s="205">
        <f>IFERROR(VLOOKUP($A59,'Control-CHO Diciembre 2023 '!$I$8:$L$24,2,FALSE),0)</f>
        <v>975</v>
      </c>
      <c r="G59" s="205">
        <f t="shared" si="2"/>
        <v>975</v>
      </c>
      <c r="H59" s="347" t="s">
        <v>12</v>
      </c>
      <c r="I59" s="346">
        <f t="shared" si="3"/>
        <v>6249.75</v>
      </c>
      <c r="J59" s="333"/>
      <c r="M59" s="199"/>
      <c r="N59" s="71" t="s">
        <v>641</v>
      </c>
      <c r="O59" s="237">
        <f>G59</f>
        <v>975</v>
      </c>
    </row>
    <row r="60" spans="1:16" ht="30" customHeight="1" x14ac:dyDescent="0.2">
      <c r="B60" s="202"/>
      <c r="C60" s="539" t="s">
        <v>11</v>
      </c>
      <c r="D60" s="539"/>
      <c r="E60" s="381">
        <f>SUM(E8:E59)</f>
        <v>556</v>
      </c>
      <c r="F60" s="381">
        <f t="shared" ref="F60" si="5">SUM(F8:F59)</f>
        <v>1885</v>
      </c>
      <c r="G60" s="205">
        <f t="shared" si="2"/>
        <v>2441</v>
      </c>
      <c r="H60" s="408" t="s">
        <v>12</v>
      </c>
      <c r="I60" s="81">
        <f>SUM(I8:I59)</f>
        <v>11629.41</v>
      </c>
      <c r="J60" s="199"/>
      <c r="K60" s="248"/>
      <c r="L60" s="248"/>
      <c r="M60" s="321"/>
      <c r="N60" s="71"/>
      <c r="O60" s="237"/>
    </row>
    <row r="61" spans="1:16" ht="30" customHeight="1" x14ac:dyDescent="0.2">
      <c r="B61" s="202"/>
      <c r="C61" s="527"/>
      <c r="D61" s="527"/>
      <c r="E61" s="527"/>
      <c r="F61" s="527"/>
      <c r="G61" s="382"/>
      <c r="I61" s="81" t="s">
        <v>328</v>
      </c>
      <c r="J61" s="377"/>
      <c r="L61" s="321"/>
    </row>
    <row r="62" spans="1:16" ht="30" customHeight="1" x14ac:dyDescent="0.2">
      <c r="B62" s="431" t="s">
        <v>643</v>
      </c>
      <c r="C62" s="540" t="s">
        <v>326</v>
      </c>
      <c r="D62" s="540"/>
      <c r="E62" s="540"/>
      <c r="F62" s="540"/>
      <c r="G62" s="540"/>
      <c r="H62" s="409">
        <f>I62/$I$62</f>
        <v>1</v>
      </c>
      <c r="I62" s="385">
        <f>I60</f>
        <v>11629.41</v>
      </c>
      <c r="J62" s="377"/>
      <c r="L62" s="321"/>
      <c r="N62" s="199" t="s">
        <v>649</v>
      </c>
    </row>
    <row r="63" spans="1:16" ht="30" customHeight="1" x14ac:dyDescent="0.2">
      <c r="B63" s="431">
        <v>400000000</v>
      </c>
      <c r="C63" s="547" t="s">
        <v>645</v>
      </c>
      <c r="D63" s="540"/>
      <c r="E63" s="540"/>
      <c r="F63" s="540"/>
      <c r="G63" s="540"/>
      <c r="H63" s="392">
        <f>I63/$I$62</f>
        <v>0.18927529427546194</v>
      </c>
      <c r="I63" s="346">
        <f>SUM(E8*$D$8+E9*$D$9+$D$10*E10+$D$11*E11+$D$12*E12+$D$13*E13+$D$14*E14+$D$21*E21+$D$22*E22+$D$23*E23+$D$24*E24+$D$25*E25+$D$26*E26+$D$27*E27+$D$28*E28+$D$29*E29+$D$40*E40+$D$41*E41+$D$59*E59+$D$43*E43+$D$44*E44+$D$45*E45+$D$50*E50+$D$51*E51+$D$52*E52+$D$54*E54+D53*E53+D15*E15+D16*E16+D18*E18+D19*E19+D47*E47+D55*E55+D30*E30+D58*E58)</f>
        <v>2201.16</v>
      </c>
      <c r="J63" s="333"/>
      <c r="K63" s="333"/>
      <c r="L63" s="333"/>
      <c r="N63" s="199">
        <v>80098830</v>
      </c>
    </row>
    <row r="64" spans="1:16" ht="30" customHeight="1" x14ac:dyDescent="0.2">
      <c r="B64" s="431">
        <v>400000000</v>
      </c>
      <c r="C64" s="547" t="s">
        <v>646</v>
      </c>
      <c r="D64" s="540"/>
      <c r="E64" s="540"/>
      <c r="F64" s="540" t="e">
        <f>#REF!/#REF!</f>
        <v>#REF!</v>
      </c>
      <c r="G64" s="540"/>
      <c r="H64" s="392">
        <f>I64/$I$62</f>
        <v>0.81072470572453803</v>
      </c>
      <c r="I64" s="346">
        <f>SUM(F8*$D$8+F9*$D$9+$D$10*F10+$D$11*F11+$D$12*F12+$D$13*F13+$D$14*F14+$D$21*F21+$D$22*F22+$D$23*F23+$D$24*F24+$D$25*F25+$D$26*F26+$D$27*F27+$D$28*F28+$D$29*F29+$D$40*F40+$D$41*F41+$D$59*F59+$D$43*F43+$D$44*F44+$D$45*F45+$D$50*F50+$D$51*F51+$D$52*F52+$D$54*F54+D53*F53+D15*F15+D16*F16+D18*F18+D19*F19+D47*F47+D55*F55+D30*F30+D58*F58)</f>
        <v>9428.25</v>
      </c>
      <c r="J64" s="377"/>
      <c r="K64" s="321"/>
      <c r="L64" s="321"/>
    </row>
    <row r="65" spans="1:17" ht="25.5" customHeight="1" x14ac:dyDescent="0.2">
      <c r="B65" s="202"/>
      <c r="C65" s="462"/>
      <c r="D65" s="201"/>
      <c r="E65" s="163"/>
      <c r="F65" s="372" t="e">
        <f>#REF!+#REF!</f>
        <v>#REF!</v>
      </c>
      <c r="G65" s="201"/>
      <c r="H65" s="201"/>
      <c r="I65" s="164"/>
      <c r="J65" s="377"/>
      <c r="L65" s="199" t="str">
        <f>B5</f>
        <v>Período Diciembre 2023</v>
      </c>
    </row>
    <row r="66" spans="1:17" ht="30" customHeight="1" x14ac:dyDescent="0.2">
      <c r="B66" s="431">
        <v>400000000</v>
      </c>
      <c r="C66" s="541" t="s">
        <v>635</v>
      </c>
      <c r="D66" s="542"/>
      <c r="E66" s="543"/>
      <c r="F66" s="463">
        <v>75</v>
      </c>
      <c r="G66" s="167">
        <v>10</v>
      </c>
      <c r="H66" s="205" t="s">
        <v>10</v>
      </c>
      <c r="I66" s="346">
        <f>(F66*G66)</f>
        <v>750</v>
      </c>
      <c r="J66" s="377"/>
      <c r="K66" s="321"/>
      <c r="M66" s="199" t="s">
        <v>347</v>
      </c>
      <c r="N66" s="199">
        <v>80098833</v>
      </c>
      <c r="P66" s="200">
        <v>20002585</v>
      </c>
      <c r="Q66" s="333" t="s">
        <v>647</v>
      </c>
    </row>
    <row r="67" spans="1:17" ht="35.25" customHeight="1" x14ac:dyDescent="0.2">
      <c r="B67" s="431">
        <v>400000000</v>
      </c>
      <c r="C67" s="541" t="s">
        <v>636</v>
      </c>
      <c r="D67" s="542"/>
      <c r="E67" s="543"/>
      <c r="F67" s="487">
        <v>2080068.6470488689</v>
      </c>
      <c r="G67" s="167">
        <v>1</v>
      </c>
      <c r="H67" s="205" t="s">
        <v>10</v>
      </c>
      <c r="I67" s="340">
        <f>(F67*G67)</f>
        <v>2080068.6470488689</v>
      </c>
      <c r="J67" s="377"/>
      <c r="K67" s="321"/>
      <c r="M67" s="199" t="s">
        <v>346</v>
      </c>
      <c r="N67" s="199">
        <v>80098831</v>
      </c>
      <c r="P67" s="201">
        <v>20002374</v>
      </c>
      <c r="Q67" s="393"/>
    </row>
    <row r="68" spans="1:17" s="237" customFormat="1" ht="30" customHeight="1" x14ac:dyDescent="0.25">
      <c r="A68" s="199"/>
      <c r="B68" s="251"/>
      <c r="C68" s="250"/>
      <c r="D68" s="249"/>
      <c r="E68" s="12"/>
      <c r="F68" s="249"/>
      <c r="H68" s="448"/>
      <c r="I68" s="449"/>
      <c r="J68" s="378"/>
      <c r="N68" s="199"/>
      <c r="O68" s="199"/>
    </row>
    <row r="69" spans="1:17" s="237" customFormat="1" ht="30" customHeight="1" x14ac:dyDescent="0.2">
      <c r="A69" s="199"/>
      <c r="B69" s="436" t="s">
        <v>325</v>
      </c>
      <c r="C69" s="550"/>
      <c r="D69" s="551"/>
      <c r="E69" s="552"/>
      <c r="F69" s="205" t="s">
        <v>8</v>
      </c>
      <c r="G69" s="533">
        <f>I66+I62</f>
        <v>12379.41</v>
      </c>
      <c r="H69" s="533"/>
      <c r="I69" s="533"/>
      <c r="J69" s="378"/>
      <c r="N69" s="199"/>
      <c r="O69" s="225"/>
    </row>
    <row r="70" spans="1:17" s="237" customFormat="1" ht="30" customHeight="1" x14ac:dyDescent="0.2">
      <c r="A70" s="199"/>
      <c r="B70" s="436" t="s">
        <v>15</v>
      </c>
      <c r="C70" s="436"/>
      <c r="D70" s="436"/>
      <c r="E70" s="436"/>
      <c r="F70" s="205" t="s">
        <v>9</v>
      </c>
      <c r="G70" s="533">
        <f>I67</f>
        <v>2080068.6470488689</v>
      </c>
      <c r="H70" s="533"/>
      <c r="I70" s="533"/>
      <c r="J70" s="378"/>
      <c r="N70" s="199"/>
      <c r="O70" s="199"/>
    </row>
    <row r="71" spans="1:17" ht="24.95" customHeight="1" x14ac:dyDescent="0.2">
      <c r="B71" s="241"/>
      <c r="C71" s="240"/>
      <c r="D71" s="240"/>
      <c r="E71" s="240"/>
      <c r="F71" s="239"/>
      <c r="G71" s="239"/>
      <c r="H71" s="239"/>
      <c r="I71" s="238"/>
      <c r="O71" s="200"/>
    </row>
    <row r="72" spans="1:17" ht="24.95" customHeight="1" x14ac:dyDescent="0.2">
      <c r="B72" s="234"/>
      <c r="C72" s="237"/>
      <c r="D72" s="237"/>
      <c r="E72" s="237"/>
      <c r="I72" s="236"/>
    </row>
    <row r="73" spans="1:17" ht="24.95" customHeight="1" x14ac:dyDescent="0.2">
      <c r="B73" s="234"/>
      <c r="C73" s="237"/>
      <c r="D73" s="237"/>
      <c r="E73" s="237"/>
      <c r="I73" s="236"/>
    </row>
    <row r="74" spans="1:17" ht="24.95" customHeight="1" x14ac:dyDescent="0.2">
      <c r="B74" s="234"/>
      <c r="C74" s="237"/>
      <c r="D74" s="237"/>
      <c r="E74" s="237"/>
      <c r="I74" s="236"/>
    </row>
    <row r="75" spans="1:17" ht="24.95" customHeight="1" x14ac:dyDescent="0.2">
      <c r="B75" s="234"/>
      <c r="C75" s="237"/>
      <c r="D75" s="237"/>
      <c r="E75" s="237"/>
      <c r="I75" s="236"/>
    </row>
    <row r="76" spans="1:17" ht="24.95" customHeight="1" x14ac:dyDescent="0.2">
      <c r="B76" s="234"/>
      <c r="D76" s="225"/>
      <c r="E76" s="225"/>
      <c r="F76" s="225"/>
      <c r="G76" s="225"/>
      <c r="H76" s="225"/>
      <c r="I76" s="235"/>
    </row>
    <row r="77" spans="1:17" ht="24.95" customHeight="1" x14ac:dyDescent="0.2">
      <c r="B77" s="234"/>
      <c r="D77" s="225"/>
      <c r="F77" s="225"/>
      <c r="G77" s="225"/>
      <c r="H77" s="225"/>
      <c r="I77" s="235"/>
    </row>
    <row r="78" spans="1:17" ht="15" customHeight="1" x14ac:dyDescent="0.2">
      <c r="B78" s="234"/>
      <c r="C78" s="233" t="s">
        <v>16</v>
      </c>
      <c r="D78" s="232"/>
      <c r="E78" s="509" t="s">
        <v>16</v>
      </c>
      <c r="F78" s="509"/>
      <c r="G78" s="509"/>
      <c r="H78" s="509"/>
      <c r="I78" s="510"/>
      <c r="J78" s="379"/>
    </row>
    <row r="79" spans="1:17" ht="15.75" x14ac:dyDescent="0.25">
      <c r="B79" s="230"/>
      <c r="C79" s="229" t="s">
        <v>648</v>
      </c>
      <c r="D79" s="464"/>
      <c r="F79" s="537" t="s">
        <v>337</v>
      </c>
      <c r="G79" s="537"/>
      <c r="H79" s="537"/>
      <c r="I79" s="538"/>
      <c r="J79" s="380"/>
    </row>
    <row r="80" spans="1:17" x14ac:dyDescent="0.2">
      <c r="B80" s="224"/>
      <c r="C80" s="223"/>
      <c r="D80" s="223"/>
      <c r="E80" s="222"/>
      <c r="F80" s="222"/>
      <c r="G80" s="222"/>
      <c r="H80" s="222"/>
      <c r="I80" s="221"/>
    </row>
    <row r="81" ht="21.95" customHeight="1" x14ac:dyDescent="0.2"/>
    <row r="82" ht="7.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  <row r="91" ht="23.25" customHeight="1" x14ac:dyDescent="0.2"/>
    <row r="93" ht="21.95" customHeight="1" x14ac:dyDescent="0.2"/>
    <row r="94" ht="21.95" customHeight="1" x14ac:dyDescent="0.2"/>
    <row r="95" ht="21.95" customHeight="1" x14ac:dyDescent="0.2"/>
    <row r="96" ht="21.95" customHeight="1" x14ac:dyDescent="0.2"/>
    <row r="97" spans="1:4" ht="21.95" customHeight="1" x14ac:dyDescent="0.2"/>
    <row r="98" spans="1:4" ht="7.5" customHeight="1" x14ac:dyDescent="0.2"/>
    <row r="99" spans="1:4" ht="18" customHeight="1" x14ac:dyDescent="0.2"/>
    <row r="100" spans="1:4" ht="18" customHeight="1" x14ac:dyDescent="0.2"/>
    <row r="101" spans="1:4" ht="18" customHeight="1" x14ac:dyDescent="0.2"/>
    <row r="102" spans="1:4" ht="18" customHeight="1" x14ac:dyDescent="0.2"/>
    <row r="103" spans="1:4" ht="18" customHeight="1" x14ac:dyDescent="0.2">
      <c r="A103" s="199" t="s">
        <v>453</v>
      </c>
      <c r="B103" s="199" t="s">
        <v>452</v>
      </c>
    </row>
    <row r="104" spans="1:4" ht="18" customHeight="1" x14ac:dyDescent="0.2">
      <c r="A104" t="s">
        <v>33</v>
      </c>
      <c r="B104" s="412">
        <v>3.02</v>
      </c>
      <c r="D104" s="412"/>
    </row>
    <row r="105" spans="1:4" x14ac:dyDescent="0.2">
      <c r="A105" s="71" t="s">
        <v>32</v>
      </c>
      <c r="B105" s="412">
        <v>4.04</v>
      </c>
      <c r="C105"/>
      <c r="D105" s="412"/>
    </row>
    <row r="106" spans="1:4" x14ac:dyDescent="0.2">
      <c r="A106" s="71" t="s">
        <v>38</v>
      </c>
      <c r="B106" s="412">
        <v>3.06</v>
      </c>
      <c r="C106"/>
      <c r="D106" s="412"/>
    </row>
    <row r="107" spans="1:4" x14ac:dyDescent="0.2">
      <c r="A107" s="71" t="s">
        <v>37</v>
      </c>
      <c r="B107" s="412">
        <v>2.73</v>
      </c>
      <c r="C107"/>
      <c r="D107" s="412"/>
    </row>
    <row r="108" spans="1:4" x14ac:dyDescent="0.2">
      <c r="A108" s="71" t="s">
        <v>39</v>
      </c>
      <c r="B108" s="412">
        <v>3.59</v>
      </c>
      <c r="C108"/>
      <c r="D108" s="412"/>
    </row>
    <row r="109" spans="1:4" x14ac:dyDescent="0.2">
      <c r="A109" s="71" t="s">
        <v>41</v>
      </c>
      <c r="B109" s="412">
        <v>2.73</v>
      </c>
      <c r="C109"/>
      <c r="D109" s="412"/>
    </row>
    <row r="110" spans="1:4" x14ac:dyDescent="0.2">
      <c r="A110" s="71" t="s">
        <v>40</v>
      </c>
      <c r="B110" s="412">
        <v>4.3899999999999997</v>
      </c>
      <c r="C110"/>
      <c r="D110" s="412"/>
    </row>
    <row r="111" spans="1:4" x14ac:dyDescent="0.2">
      <c r="A111" s="71" t="s">
        <v>29</v>
      </c>
      <c r="B111" s="412">
        <v>3.51</v>
      </c>
      <c r="C111"/>
      <c r="D111" s="412"/>
    </row>
    <row r="112" spans="1:4" x14ac:dyDescent="0.2">
      <c r="A112" s="71" t="s">
        <v>42</v>
      </c>
      <c r="B112" s="412">
        <v>5.58</v>
      </c>
      <c r="C112"/>
      <c r="D112" s="412"/>
    </row>
    <row r="113" spans="1:4" x14ac:dyDescent="0.2">
      <c r="A113" s="71" t="s">
        <v>44</v>
      </c>
      <c r="B113" s="412">
        <v>1.5</v>
      </c>
      <c r="C113"/>
      <c r="D113" s="412"/>
    </row>
    <row r="114" spans="1:4" x14ac:dyDescent="0.2">
      <c r="A114" s="71" t="s">
        <v>31</v>
      </c>
      <c r="B114" s="412">
        <v>2.34</v>
      </c>
      <c r="C114"/>
      <c r="D114" s="412"/>
    </row>
    <row r="115" spans="1:4" x14ac:dyDescent="0.2">
      <c r="A115" s="71" t="s">
        <v>35</v>
      </c>
      <c r="B115" s="412">
        <v>7.59</v>
      </c>
      <c r="C115"/>
      <c r="D115" s="412"/>
    </row>
    <row r="116" spans="1:4" x14ac:dyDescent="0.2">
      <c r="A116" s="71" t="s">
        <v>34</v>
      </c>
      <c r="B116" s="412">
        <v>6.92</v>
      </c>
      <c r="C116"/>
      <c r="D116" s="412"/>
    </row>
    <row r="117" spans="1:4" x14ac:dyDescent="0.2">
      <c r="A117" s="71" t="s">
        <v>43</v>
      </c>
      <c r="B117" s="412">
        <v>4.95</v>
      </c>
      <c r="C117"/>
      <c r="D117" s="412"/>
    </row>
    <row r="118" spans="1:4" x14ac:dyDescent="0.2">
      <c r="A118" s="71" t="s">
        <v>30</v>
      </c>
      <c r="B118" s="412">
        <v>2.54</v>
      </c>
      <c r="C118"/>
      <c r="D118" s="412"/>
    </row>
    <row r="119" spans="1:4" x14ac:dyDescent="0.2">
      <c r="A119" s="71" t="s">
        <v>499</v>
      </c>
      <c r="B119" s="412">
        <v>2.41</v>
      </c>
      <c r="C119"/>
      <c r="D119" s="412"/>
    </row>
    <row r="120" spans="1:4" x14ac:dyDescent="0.2">
      <c r="A120" s="71" t="s">
        <v>424</v>
      </c>
      <c r="B120" s="412">
        <v>4.32</v>
      </c>
      <c r="C120"/>
      <c r="D120" s="412"/>
    </row>
    <row r="121" spans="1:4" x14ac:dyDescent="0.2">
      <c r="A121" s="71" t="s">
        <v>425</v>
      </c>
      <c r="B121" s="412">
        <v>7.75</v>
      </c>
      <c r="C121"/>
      <c r="D121" s="412"/>
    </row>
    <row r="122" spans="1:4" x14ac:dyDescent="0.2">
      <c r="A122" s="71" t="s">
        <v>426</v>
      </c>
      <c r="B122" s="412">
        <v>8.26</v>
      </c>
      <c r="C122"/>
      <c r="D122" s="412"/>
    </row>
    <row r="123" spans="1:4" x14ac:dyDescent="0.2">
      <c r="A123" s="71" t="s">
        <v>427</v>
      </c>
      <c r="B123" s="412">
        <v>7.39</v>
      </c>
      <c r="C123"/>
      <c r="D123" s="412"/>
    </row>
    <row r="124" spans="1:4" x14ac:dyDescent="0.2">
      <c r="A124" s="71" t="s">
        <v>500</v>
      </c>
      <c r="B124" s="412">
        <v>2850</v>
      </c>
      <c r="C124"/>
      <c r="D124" s="412"/>
    </row>
    <row r="125" spans="1:4" x14ac:dyDescent="0.2">
      <c r="A125" s="71" t="s">
        <v>501</v>
      </c>
      <c r="B125" s="412">
        <v>5.84</v>
      </c>
      <c r="C125"/>
      <c r="D125" s="412"/>
    </row>
    <row r="126" spans="1:4" x14ac:dyDescent="0.2">
      <c r="A126" s="71" t="s">
        <v>430</v>
      </c>
      <c r="B126" s="412">
        <v>2.79</v>
      </c>
      <c r="C126"/>
      <c r="D126" s="412"/>
    </row>
    <row r="127" spans="1:4" x14ac:dyDescent="0.2">
      <c r="A127" s="71" t="s">
        <v>502</v>
      </c>
      <c r="B127" s="412">
        <v>4.97</v>
      </c>
      <c r="C127"/>
      <c r="D127" s="412"/>
    </row>
    <row r="128" spans="1:4" x14ac:dyDescent="0.2">
      <c r="A128" s="71" t="s">
        <v>503</v>
      </c>
      <c r="B128" s="412">
        <v>4.1900000000000004</v>
      </c>
      <c r="C128"/>
      <c r="D128" s="412"/>
    </row>
    <row r="129" spans="1:4" x14ac:dyDescent="0.2">
      <c r="A129" s="71" t="s">
        <v>504</v>
      </c>
      <c r="B129" s="412">
        <v>5.27</v>
      </c>
      <c r="C129"/>
      <c r="D129" s="412"/>
    </row>
    <row r="130" spans="1:4" x14ac:dyDescent="0.2">
      <c r="A130" s="71" t="s">
        <v>434</v>
      </c>
      <c r="B130" s="412">
        <v>5.54</v>
      </c>
      <c r="C130"/>
      <c r="D130" s="412"/>
    </row>
    <row r="131" spans="1:4" x14ac:dyDescent="0.2">
      <c r="A131" s="71" t="s">
        <v>505</v>
      </c>
      <c r="B131" s="412">
        <v>6.73</v>
      </c>
      <c r="C131"/>
      <c r="D131" s="412"/>
    </row>
    <row r="132" spans="1:4" x14ac:dyDescent="0.2">
      <c r="A132" s="71" t="s">
        <v>506</v>
      </c>
      <c r="B132" s="412">
        <v>4.32</v>
      </c>
      <c r="C132"/>
      <c r="D132" s="412"/>
    </row>
    <row r="133" spans="1:4" x14ac:dyDescent="0.2">
      <c r="A133" s="71" t="s">
        <v>507</v>
      </c>
      <c r="B133" s="412">
        <v>3.28</v>
      </c>
      <c r="C133"/>
      <c r="D133" s="412"/>
    </row>
    <row r="134" spans="1:4" x14ac:dyDescent="0.2">
      <c r="A134" s="71" t="s">
        <v>508</v>
      </c>
      <c r="B134" s="412">
        <v>5.59</v>
      </c>
      <c r="C134"/>
      <c r="D134" s="412"/>
    </row>
    <row r="135" spans="1:4" x14ac:dyDescent="0.2">
      <c r="A135" s="71" t="s">
        <v>439</v>
      </c>
      <c r="B135" s="412">
        <v>5.46</v>
      </c>
      <c r="C135"/>
      <c r="D135" s="412"/>
    </row>
    <row r="136" spans="1:4" x14ac:dyDescent="0.2">
      <c r="A136" s="71" t="s">
        <v>246</v>
      </c>
      <c r="B136" s="412">
        <v>5.46</v>
      </c>
      <c r="C136"/>
      <c r="D136" s="412"/>
    </row>
    <row r="137" spans="1:4" x14ac:dyDescent="0.2">
      <c r="A137" s="71" t="s">
        <v>28</v>
      </c>
      <c r="B137" s="412">
        <v>4.0999999999999996</v>
      </c>
      <c r="C137"/>
      <c r="D137" s="412"/>
    </row>
    <row r="138" spans="1:4" x14ac:dyDescent="0.2">
      <c r="A138" s="71" t="s">
        <v>71</v>
      </c>
      <c r="B138" s="412">
        <v>4.0999999999999996</v>
      </c>
      <c r="C138"/>
      <c r="D138" s="412"/>
    </row>
    <row r="139" spans="1:4" x14ac:dyDescent="0.2">
      <c r="A139" s="71" t="s">
        <v>509</v>
      </c>
      <c r="B139" s="412">
        <v>6.05</v>
      </c>
      <c r="C139"/>
      <c r="D139" s="412"/>
    </row>
    <row r="140" spans="1:4" x14ac:dyDescent="0.2">
      <c r="A140" s="71" t="s">
        <v>210</v>
      </c>
      <c r="B140" s="412">
        <v>5.65</v>
      </c>
      <c r="C140"/>
      <c r="D140" s="412"/>
    </row>
    <row r="141" spans="1:4" x14ac:dyDescent="0.2">
      <c r="A141" s="71" t="s">
        <v>510</v>
      </c>
      <c r="B141" s="412">
        <v>6.59</v>
      </c>
      <c r="C141"/>
      <c r="D141" s="412"/>
    </row>
    <row r="142" spans="1:4" x14ac:dyDescent="0.2">
      <c r="A142" s="71" t="s">
        <v>511</v>
      </c>
      <c r="B142" s="412">
        <v>6.65</v>
      </c>
      <c r="C142"/>
      <c r="D142" s="412"/>
    </row>
    <row r="143" spans="1:4" x14ac:dyDescent="0.2">
      <c r="A143" s="71" t="s">
        <v>382</v>
      </c>
      <c r="B143" s="412">
        <v>4.95</v>
      </c>
      <c r="C143"/>
      <c r="D143" s="412"/>
    </row>
    <row r="144" spans="1:4" x14ac:dyDescent="0.2">
      <c r="A144" s="71" t="s">
        <v>448</v>
      </c>
      <c r="B144" s="412">
        <v>5.8</v>
      </c>
      <c r="C144"/>
      <c r="D144" s="412"/>
    </row>
    <row r="145" spans="1:4" x14ac:dyDescent="0.2">
      <c r="A145" s="71" t="s">
        <v>449</v>
      </c>
      <c r="B145" s="412">
        <v>6.22</v>
      </c>
      <c r="C145"/>
      <c r="D145" s="412"/>
    </row>
    <row r="146" spans="1:4" x14ac:dyDescent="0.2">
      <c r="A146" s="71" t="s">
        <v>149</v>
      </c>
      <c r="B146" s="412">
        <v>7.02</v>
      </c>
      <c r="C146"/>
      <c r="D146" s="412"/>
    </row>
    <row r="147" spans="1:4" x14ac:dyDescent="0.2">
      <c r="A147" s="71" t="s">
        <v>214</v>
      </c>
      <c r="B147" s="412">
        <v>6.21</v>
      </c>
      <c r="C147"/>
      <c r="D147" s="412"/>
    </row>
    <row r="148" spans="1:4" x14ac:dyDescent="0.2">
      <c r="A148" s="71" t="s">
        <v>166</v>
      </c>
      <c r="B148" s="412">
        <v>7.95</v>
      </c>
      <c r="C148"/>
      <c r="D148" s="412"/>
    </row>
    <row r="149" spans="1:4" x14ac:dyDescent="0.2">
      <c r="A149" s="71" t="s">
        <v>483</v>
      </c>
      <c r="B149" s="412">
        <v>5.59</v>
      </c>
      <c r="C149"/>
      <c r="D149" s="412"/>
    </row>
    <row r="150" spans="1:4" x14ac:dyDescent="0.2">
      <c r="A150" s="71" t="s">
        <v>451</v>
      </c>
      <c r="B150" s="412">
        <v>4.93</v>
      </c>
      <c r="C150"/>
      <c r="D150" s="412"/>
    </row>
    <row r="151" spans="1:4" x14ac:dyDescent="0.2">
      <c r="A151" s="71" t="s">
        <v>484</v>
      </c>
      <c r="B151" s="199">
        <v>5.75</v>
      </c>
      <c r="C151" s="199" t="s">
        <v>376</v>
      </c>
      <c r="D151" s="412"/>
    </row>
    <row r="152" spans="1:4" x14ac:dyDescent="0.2">
      <c r="A152" s="199" t="s">
        <v>389</v>
      </c>
      <c r="B152" s="199">
        <v>2.95</v>
      </c>
      <c r="D152" s="412"/>
    </row>
    <row r="153" spans="1:4" x14ac:dyDescent="0.2">
      <c r="A153" s="199" t="s">
        <v>631</v>
      </c>
      <c r="B153" s="199">
        <v>2.71</v>
      </c>
      <c r="D153" s="412"/>
    </row>
    <row r="154" spans="1:4" x14ac:dyDescent="0.2">
      <c r="A154" s="199" t="s">
        <v>626</v>
      </c>
      <c r="B154" s="199">
        <v>4.0199999999999996</v>
      </c>
    </row>
    <row r="155" spans="1:4" x14ac:dyDescent="0.2">
      <c r="A155" s="199" t="s">
        <v>625</v>
      </c>
      <c r="B155" s="199">
        <v>6.41</v>
      </c>
    </row>
  </sheetData>
  <autoFilter ref="A7:Q67" xr:uid="{C1B326C2-B991-4A19-A257-6148D3C2A1CC}">
    <filterColumn colId="6">
      <filters blank="1">
        <filter val="1,00"/>
        <filter val="10,00"/>
        <filter val="1190"/>
        <filter val="1985"/>
        <filter val="405"/>
        <filter val="4910"/>
        <filter val="660"/>
        <filter val="670"/>
      </filters>
    </filterColumn>
  </autoFilter>
  <mergeCells count="16">
    <mergeCell ref="G70:I70"/>
    <mergeCell ref="E78:I78"/>
    <mergeCell ref="F79:I79"/>
    <mergeCell ref="C62:G62"/>
    <mergeCell ref="C63:G63"/>
    <mergeCell ref="C64:G64"/>
    <mergeCell ref="C66:E66"/>
    <mergeCell ref="C67:E67"/>
    <mergeCell ref="C69:E69"/>
    <mergeCell ref="G69:I69"/>
    <mergeCell ref="C61:F61"/>
    <mergeCell ref="B2:I2"/>
    <mergeCell ref="B3:I3"/>
    <mergeCell ref="B4:I4"/>
    <mergeCell ref="B5:I5"/>
    <mergeCell ref="C60:D60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44" orientation="portrait" r:id="rId1"/>
  <headerFooter alignWithMargins="0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7C282-BDB7-427A-8537-F815A0E4ADDA}">
  <sheetPr>
    <pageSetUpPr fitToPage="1"/>
  </sheetPr>
  <dimension ref="A1:P117"/>
  <sheetViews>
    <sheetView zoomScaleNormal="100" workbookViewId="0">
      <selection activeCell="I19" sqref="I19"/>
    </sheetView>
  </sheetViews>
  <sheetFormatPr baseColWidth="10" defaultRowHeight="12.75" x14ac:dyDescent="0.2"/>
  <cols>
    <col min="1" max="1" width="11.42578125" style="199"/>
    <col min="2" max="2" width="13" style="200" bestFit="1" customWidth="1"/>
    <col min="3" max="3" width="12" style="200" bestFit="1" customWidth="1"/>
    <col min="4" max="4" width="25.28515625" style="200" bestFit="1" customWidth="1"/>
    <col min="5" max="5" width="12.7109375" style="200" customWidth="1"/>
    <col min="6" max="6" width="65.140625" style="201" bestFit="1" customWidth="1"/>
    <col min="7" max="7" width="19" style="199" customWidth="1"/>
    <col min="9" max="9" width="20.140625" style="199" bestFit="1" customWidth="1"/>
    <col min="10" max="10" width="25.28515625" style="199" bestFit="1" customWidth="1"/>
    <col min="11" max="11" width="7" style="199" bestFit="1" customWidth="1"/>
    <col min="12" max="12" width="11.140625" style="199" bestFit="1" customWidth="1"/>
    <col min="13" max="15" width="13.140625" style="199" bestFit="1" customWidth="1"/>
    <col min="16" max="16" width="13.42578125" style="199" bestFit="1" customWidth="1"/>
    <col min="17" max="16384" width="11.42578125" style="199"/>
  </cols>
  <sheetData>
    <row r="1" spans="2:16" x14ac:dyDescent="0.2">
      <c r="C1" s="200" t="s">
        <v>67</v>
      </c>
    </row>
    <row r="2" spans="2:16" ht="13.5" thickBot="1" x14ac:dyDescent="0.25"/>
    <row r="3" spans="2:16" ht="14.25" thickTop="1" thickBot="1" x14ac:dyDescent="0.25">
      <c r="B3" s="469" t="s">
        <v>19</v>
      </c>
      <c r="C3" s="470" t="s">
        <v>20</v>
      </c>
      <c r="D3" s="470" t="s">
        <v>21</v>
      </c>
      <c r="E3" s="470" t="s">
        <v>153</v>
      </c>
      <c r="F3" s="470" t="s">
        <v>74</v>
      </c>
      <c r="G3" s="470" t="s">
        <v>551</v>
      </c>
    </row>
    <row r="4" spans="2:16" ht="16.5" thickTop="1" thickBot="1" x14ac:dyDescent="0.25">
      <c r="B4" s="471" t="s">
        <v>692</v>
      </c>
      <c r="C4" s="472">
        <v>45259</v>
      </c>
      <c r="D4" s="434" t="s">
        <v>32</v>
      </c>
      <c r="E4" s="473">
        <v>260</v>
      </c>
      <c r="F4" s="474"/>
      <c r="G4" s="475" t="s">
        <v>384</v>
      </c>
      <c r="I4" s="200"/>
    </row>
    <row r="5" spans="2:16" ht="16.5" thickTop="1" thickBot="1" x14ac:dyDescent="0.25">
      <c r="B5" s="471" t="s">
        <v>693</v>
      </c>
      <c r="C5" s="472">
        <v>45254</v>
      </c>
      <c r="D5" s="434" t="s">
        <v>625</v>
      </c>
      <c r="E5" s="476">
        <v>240</v>
      </c>
      <c r="F5" s="474"/>
      <c r="G5" s="475" t="s">
        <v>383</v>
      </c>
      <c r="I5" s="200"/>
    </row>
    <row r="6" spans="2:16" ht="16.5" thickTop="1" thickBot="1" x14ac:dyDescent="0.25">
      <c r="B6" s="471" t="s">
        <v>692</v>
      </c>
      <c r="C6" s="472">
        <v>45259</v>
      </c>
      <c r="D6" s="434" t="s">
        <v>38</v>
      </c>
      <c r="E6" s="477">
        <f>115*0.2</f>
        <v>23</v>
      </c>
      <c r="F6" s="474"/>
      <c r="G6" s="475" t="s">
        <v>384</v>
      </c>
      <c r="I6" s="101" t="s">
        <v>154</v>
      </c>
      <c r="J6" s="101" t="s">
        <v>112</v>
      </c>
      <c r="K6" s="76"/>
      <c r="L6" s="76"/>
      <c r="M6" s="76"/>
      <c r="N6"/>
      <c r="O6"/>
    </row>
    <row r="7" spans="2:16" ht="16.5" thickTop="1" thickBot="1" x14ac:dyDescent="0.25">
      <c r="B7" s="471" t="s">
        <v>692</v>
      </c>
      <c r="C7" s="472">
        <v>45259</v>
      </c>
      <c r="D7" s="434" t="s">
        <v>625</v>
      </c>
      <c r="E7" s="477">
        <v>345</v>
      </c>
      <c r="F7" s="474"/>
      <c r="G7" s="475" t="s">
        <v>383</v>
      </c>
      <c r="I7" s="101" t="s">
        <v>23</v>
      </c>
      <c r="J7" s="76" t="s">
        <v>383</v>
      </c>
      <c r="K7" s="76" t="s">
        <v>384</v>
      </c>
      <c r="L7" s="76" t="s">
        <v>27</v>
      </c>
      <c r="M7" s="76" t="s">
        <v>24</v>
      </c>
      <c r="N7"/>
      <c r="O7"/>
    </row>
    <row r="8" spans="2:16" ht="16.5" thickTop="1" thickBot="1" x14ac:dyDescent="0.25">
      <c r="B8" s="471" t="s">
        <v>694</v>
      </c>
      <c r="C8" s="472">
        <v>45272</v>
      </c>
      <c r="D8" s="434" t="s">
        <v>32</v>
      </c>
      <c r="E8" s="477">
        <v>250</v>
      </c>
      <c r="F8" s="474"/>
      <c r="G8" s="475" t="s">
        <v>384</v>
      </c>
      <c r="I8" s="76" t="s">
        <v>32</v>
      </c>
      <c r="J8" s="465"/>
      <c r="K8" s="465">
        <v>510</v>
      </c>
      <c r="L8" s="465"/>
      <c r="M8" s="465">
        <v>510</v>
      </c>
      <c r="N8"/>
      <c r="O8"/>
      <c r="P8" s="200"/>
    </row>
    <row r="9" spans="2:16" ht="16.5" thickTop="1" thickBot="1" x14ac:dyDescent="0.25">
      <c r="B9" s="471" t="s">
        <v>694</v>
      </c>
      <c r="C9" s="472">
        <v>45272</v>
      </c>
      <c r="D9" s="434" t="s">
        <v>626</v>
      </c>
      <c r="E9" s="477">
        <v>520</v>
      </c>
      <c r="F9" s="474"/>
      <c r="G9" s="475" t="s">
        <v>383</v>
      </c>
      <c r="I9" s="76" t="s">
        <v>625</v>
      </c>
      <c r="J9" s="465">
        <v>975</v>
      </c>
      <c r="K9" s="465"/>
      <c r="L9" s="465"/>
      <c r="M9" s="465">
        <v>975</v>
      </c>
      <c r="N9"/>
      <c r="O9"/>
      <c r="P9" s="200"/>
    </row>
    <row r="10" spans="2:16" ht="16.5" thickTop="1" thickBot="1" x14ac:dyDescent="0.25">
      <c r="B10" s="471" t="s">
        <v>694</v>
      </c>
      <c r="C10" s="472">
        <v>45272</v>
      </c>
      <c r="D10" s="434" t="s">
        <v>625</v>
      </c>
      <c r="E10" s="478">
        <v>390</v>
      </c>
      <c r="F10" s="479"/>
      <c r="G10" s="475" t="s">
        <v>383</v>
      </c>
      <c r="I10" s="76" t="s">
        <v>430</v>
      </c>
      <c r="J10" s="465">
        <v>390</v>
      </c>
      <c r="K10" s="465"/>
      <c r="L10" s="465"/>
      <c r="M10" s="465">
        <v>390</v>
      </c>
      <c r="N10"/>
      <c r="O10"/>
      <c r="P10" s="200"/>
    </row>
    <row r="11" spans="2:16" ht="16.5" thickTop="1" thickBot="1" x14ac:dyDescent="0.25">
      <c r="B11" s="471" t="s">
        <v>694</v>
      </c>
      <c r="C11" s="480">
        <v>45272</v>
      </c>
      <c r="D11" s="434" t="s">
        <v>38</v>
      </c>
      <c r="E11" s="481">
        <f>115*0.2</f>
        <v>23</v>
      </c>
      <c r="F11" s="479"/>
      <c r="G11" s="475" t="s">
        <v>384</v>
      </c>
      <c r="I11" s="76" t="s">
        <v>38</v>
      </c>
      <c r="J11" s="465"/>
      <c r="K11" s="465">
        <v>46</v>
      </c>
      <c r="L11" s="465"/>
      <c r="M11" s="465">
        <v>46</v>
      </c>
      <c r="N11"/>
      <c r="O11"/>
      <c r="P11" s="200"/>
    </row>
    <row r="12" spans="2:16" ht="16.5" thickTop="1" thickBot="1" x14ac:dyDescent="0.25">
      <c r="B12" s="471" t="s">
        <v>694</v>
      </c>
      <c r="C12" s="482">
        <v>45272</v>
      </c>
      <c r="D12" s="483" t="s">
        <v>430</v>
      </c>
      <c r="E12" s="484">
        <v>390</v>
      </c>
      <c r="F12" s="485"/>
      <c r="G12" s="486" t="s">
        <v>383</v>
      </c>
      <c r="I12" s="76" t="s">
        <v>626</v>
      </c>
      <c r="J12" s="465">
        <v>520</v>
      </c>
      <c r="K12" s="465"/>
      <c r="L12" s="465"/>
      <c r="M12" s="465">
        <v>520</v>
      </c>
      <c r="N12"/>
      <c r="O12"/>
      <c r="P12" s="200"/>
    </row>
    <row r="13" spans="2:16" ht="13.5" thickTop="1" x14ac:dyDescent="0.2">
      <c r="B13" s="205"/>
      <c r="C13" s="207"/>
      <c r="D13" s="204"/>
      <c r="E13" s="401"/>
      <c r="F13" s="204"/>
      <c r="G13" s="204"/>
      <c r="I13" s="76" t="s">
        <v>27</v>
      </c>
      <c r="J13" s="465"/>
      <c r="K13" s="465"/>
      <c r="L13" s="465"/>
      <c r="M13" s="465"/>
      <c r="N13"/>
      <c r="O13"/>
      <c r="P13" s="200"/>
    </row>
    <row r="14" spans="2:16" x14ac:dyDescent="0.2">
      <c r="B14" s="304"/>
      <c r="C14" s="455"/>
      <c r="D14" s="456"/>
      <c r="E14" s="457"/>
      <c r="F14" s="456"/>
      <c r="G14" s="456"/>
      <c r="I14" s="76" t="s">
        <v>24</v>
      </c>
      <c r="J14" s="465">
        <v>1885</v>
      </c>
      <c r="K14" s="465">
        <v>556</v>
      </c>
      <c r="L14" s="465"/>
      <c r="M14" s="465">
        <v>2441</v>
      </c>
      <c r="N14"/>
      <c r="O14"/>
      <c r="P14" s="200"/>
    </row>
    <row r="15" spans="2:16" x14ac:dyDescent="0.2">
      <c r="B15" s="205"/>
      <c r="C15" s="207"/>
      <c r="D15" s="204"/>
      <c r="E15" s="401"/>
      <c r="F15" s="204"/>
      <c r="G15" s="204"/>
      <c r="I15"/>
      <c r="J15"/>
      <c r="K15"/>
      <c r="L15"/>
      <c r="M15"/>
      <c r="N15"/>
      <c r="O15"/>
      <c r="P15" s="200"/>
    </row>
    <row r="16" spans="2:16" x14ac:dyDescent="0.2">
      <c r="B16" s="205"/>
      <c r="C16" s="207"/>
      <c r="D16" s="204"/>
      <c r="E16" s="401"/>
      <c r="F16" s="204"/>
      <c r="G16" s="204"/>
      <c r="H16" t="s">
        <v>613</v>
      </c>
      <c r="I16" s="467"/>
      <c r="J16" s="468"/>
      <c r="K16"/>
      <c r="L16"/>
      <c r="M16"/>
      <c r="N16"/>
      <c r="O16"/>
      <c r="P16" s="200"/>
    </row>
    <row r="17" spans="2:15" x14ac:dyDescent="0.2">
      <c r="B17" s="205"/>
      <c r="C17" s="207"/>
      <c r="D17" s="204"/>
      <c r="E17" s="401"/>
      <c r="F17" s="204"/>
      <c r="G17" s="204"/>
      <c r="I17" s="467"/>
      <c r="J17" s="468"/>
      <c r="K17"/>
      <c r="L17"/>
      <c r="M17"/>
      <c r="N17"/>
      <c r="O17"/>
    </row>
    <row r="18" spans="2:15" x14ac:dyDescent="0.2">
      <c r="B18" s="205"/>
      <c r="C18" s="207"/>
      <c r="D18" s="204"/>
      <c r="E18" s="401"/>
      <c r="F18" s="204"/>
      <c r="G18" s="204"/>
      <c r="I18" s="467"/>
      <c r="J18" s="468"/>
      <c r="K18"/>
      <c r="L18"/>
      <c r="M18"/>
      <c r="N18"/>
      <c r="O18"/>
    </row>
    <row r="19" spans="2:15" x14ac:dyDescent="0.2">
      <c r="B19" s="205"/>
      <c r="C19" s="207"/>
      <c r="D19" s="204"/>
      <c r="E19" s="341"/>
      <c r="F19" s="204"/>
      <c r="G19" s="204"/>
      <c r="I19" s="467"/>
      <c r="J19" s="468"/>
      <c r="K19"/>
      <c r="L19"/>
      <c r="M19"/>
      <c r="N19"/>
      <c r="O19"/>
    </row>
    <row r="20" spans="2:15" x14ac:dyDescent="0.2">
      <c r="B20" s="205"/>
      <c r="C20" s="207"/>
      <c r="D20" s="204"/>
      <c r="E20" s="341"/>
      <c r="F20" s="204"/>
      <c r="G20" s="204"/>
      <c r="I20" s="467"/>
      <c r="J20" s="468"/>
      <c r="K20"/>
      <c r="L20"/>
      <c r="M20"/>
      <c r="N20"/>
      <c r="O20"/>
    </row>
    <row r="21" spans="2:15" x14ac:dyDescent="0.2">
      <c r="B21" s="205"/>
      <c r="C21" s="207"/>
      <c r="D21" s="204"/>
      <c r="E21" s="341"/>
      <c r="F21" s="204"/>
      <c r="G21" s="204"/>
      <c r="I21"/>
      <c r="J21"/>
      <c r="K21"/>
      <c r="L21"/>
      <c r="M21"/>
      <c r="N21"/>
      <c r="O21"/>
    </row>
    <row r="22" spans="2:15" x14ac:dyDescent="0.2">
      <c r="B22" s="205"/>
      <c r="C22" s="207"/>
      <c r="D22" s="204"/>
      <c r="E22" s="358"/>
      <c r="F22" s="204"/>
      <c r="G22" s="204"/>
      <c r="I22"/>
      <c r="J22"/>
      <c r="K22"/>
      <c r="L22"/>
      <c r="M22"/>
      <c r="N22"/>
      <c r="O22"/>
    </row>
    <row r="23" spans="2:15" x14ac:dyDescent="0.2">
      <c r="B23" s="205"/>
      <c r="C23" s="207"/>
      <c r="D23" s="204"/>
      <c r="E23" s="401"/>
      <c r="F23" s="204"/>
      <c r="G23" s="204"/>
      <c r="H23" s="58"/>
      <c r="I23"/>
      <c r="J23"/>
      <c r="K23"/>
      <c r="L23"/>
      <c r="M23"/>
      <c r="N23"/>
      <c r="O23"/>
    </row>
    <row r="24" spans="2:15" x14ac:dyDescent="0.2">
      <c r="B24" s="205"/>
      <c r="C24" s="207"/>
      <c r="D24" s="204"/>
      <c r="E24" s="401"/>
      <c r="F24" s="204"/>
      <c r="G24" s="204"/>
      <c r="H24" s="58"/>
      <c r="I24"/>
      <c r="J24"/>
      <c r="K24"/>
      <c r="L24"/>
      <c r="M24"/>
      <c r="N24"/>
      <c r="O24"/>
    </row>
    <row r="25" spans="2:15" x14ac:dyDescent="0.2">
      <c r="B25" s="205"/>
      <c r="C25" s="207"/>
      <c r="D25" s="204"/>
      <c r="E25" s="401"/>
      <c r="F25" s="204"/>
      <c r="G25" s="204"/>
      <c r="H25" s="58"/>
      <c r="I25"/>
      <c r="J25"/>
      <c r="K25"/>
      <c r="L25"/>
      <c r="M25"/>
      <c r="N25"/>
    </row>
    <row r="26" spans="2:15" x14ac:dyDescent="0.2">
      <c r="B26" s="205"/>
      <c r="C26" s="207"/>
      <c r="D26" s="204"/>
      <c r="E26" s="401"/>
      <c r="F26" s="204"/>
      <c r="G26" s="204"/>
      <c r="H26" s="58"/>
      <c r="I26"/>
      <c r="J26"/>
      <c r="K26"/>
      <c r="L26"/>
      <c r="M26"/>
    </row>
    <row r="27" spans="2:15" x14ac:dyDescent="0.2">
      <c r="B27" s="205"/>
      <c r="C27" s="207"/>
      <c r="D27" s="204"/>
      <c r="E27" s="401"/>
      <c r="F27" s="204"/>
      <c r="G27" s="204"/>
      <c r="H27" s="58"/>
      <c r="I27"/>
      <c r="J27"/>
      <c r="K27" s="404"/>
      <c r="L27" s="404"/>
    </row>
    <row r="28" spans="2:15" x14ac:dyDescent="0.2">
      <c r="B28" s="205"/>
      <c r="C28" s="207"/>
      <c r="D28" s="204"/>
      <c r="E28" s="401"/>
      <c r="F28" s="204"/>
      <c r="G28" s="204"/>
      <c r="H28" s="58"/>
      <c r="I28"/>
      <c r="J28"/>
    </row>
    <row r="29" spans="2:15" x14ac:dyDescent="0.2">
      <c r="B29" s="205"/>
      <c r="C29" s="207"/>
      <c r="D29" s="204"/>
      <c r="E29" s="401"/>
      <c r="F29" s="204"/>
      <c r="G29" s="204"/>
      <c r="H29" s="58"/>
      <c r="I29"/>
      <c r="J29"/>
    </row>
    <row r="30" spans="2:15" x14ac:dyDescent="0.2">
      <c r="B30" s="205"/>
      <c r="C30" s="207"/>
      <c r="D30" s="204"/>
      <c r="E30" s="401"/>
      <c r="F30" s="204"/>
      <c r="G30" s="204"/>
      <c r="H30" s="58"/>
      <c r="I30"/>
      <c r="J30"/>
    </row>
    <row r="31" spans="2:15" x14ac:dyDescent="0.2">
      <c r="B31" s="205"/>
      <c r="C31" s="207"/>
      <c r="D31" s="204"/>
      <c r="E31" s="401"/>
      <c r="F31" s="204"/>
      <c r="G31" s="204"/>
      <c r="H31" s="58"/>
      <c r="I31"/>
      <c r="J31"/>
      <c r="K31" s="348"/>
      <c r="L31" s="200"/>
      <c r="M31" s="200"/>
      <c r="N31" s="200"/>
    </row>
    <row r="32" spans="2:15" x14ac:dyDescent="0.2">
      <c r="B32" s="205"/>
      <c r="C32" s="207"/>
      <c r="D32" s="204"/>
      <c r="E32" s="401"/>
      <c r="F32" s="204"/>
      <c r="G32" s="204"/>
      <c r="H32" s="58"/>
      <c r="I32"/>
      <c r="J32"/>
    </row>
    <row r="33" spans="1:10" x14ac:dyDescent="0.2">
      <c r="B33" s="205"/>
      <c r="C33" s="207"/>
      <c r="D33" s="204"/>
      <c r="E33" s="401"/>
      <c r="F33" s="204"/>
      <c r="G33" s="204"/>
      <c r="H33" s="58"/>
      <c r="I33"/>
      <c r="J33"/>
    </row>
    <row r="34" spans="1:10" x14ac:dyDescent="0.2">
      <c r="B34" s="205"/>
      <c r="C34" s="207"/>
      <c r="D34" s="204"/>
      <c r="E34" s="401"/>
      <c r="F34" s="204"/>
      <c r="G34" s="204"/>
      <c r="H34" s="58"/>
      <c r="I34"/>
      <c r="J34"/>
    </row>
    <row r="35" spans="1:10" x14ac:dyDescent="0.2">
      <c r="B35" s="205"/>
      <c r="C35" s="207"/>
      <c r="D35" s="204"/>
      <c r="E35" s="401"/>
      <c r="F35" s="204"/>
      <c r="G35" s="204"/>
      <c r="H35" s="58"/>
      <c r="I35"/>
      <c r="J35"/>
    </row>
    <row r="36" spans="1:10" x14ac:dyDescent="0.2">
      <c r="B36" s="205"/>
      <c r="C36" s="207"/>
      <c r="D36" s="204"/>
      <c r="E36" s="401"/>
      <c r="F36" s="204"/>
      <c r="G36" s="204"/>
      <c r="H36" s="58"/>
      <c r="I36"/>
      <c r="J36"/>
    </row>
    <row r="37" spans="1:10" x14ac:dyDescent="0.2">
      <c r="B37" s="205"/>
      <c r="C37" s="207"/>
      <c r="D37" s="204"/>
      <c r="E37" s="401"/>
      <c r="F37" s="204"/>
      <c r="G37" s="204"/>
      <c r="H37" s="58"/>
      <c r="I37"/>
      <c r="J37"/>
    </row>
    <row r="38" spans="1:10" x14ac:dyDescent="0.2">
      <c r="B38" s="205"/>
      <c r="C38" s="207"/>
      <c r="D38" s="204"/>
      <c r="E38" s="401"/>
      <c r="F38" s="204"/>
      <c r="G38" s="204"/>
      <c r="H38" s="58"/>
      <c r="I38"/>
      <c r="J38"/>
    </row>
    <row r="39" spans="1:10" x14ac:dyDescent="0.2">
      <c r="B39" s="205"/>
      <c r="C39" s="207"/>
      <c r="D39" s="204"/>
      <c r="E39" s="401"/>
      <c r="F39" s="204"/>
      <c r="G39" s="204"/>
      <c r="H39" s="58"/>
      <c r="I39"/>
      <c r="J39"/>
    </row>
    <row r="40" spans="1:10" x14ac:dyDescent="0.2">
      <c r="B40" s="205"/>
      <c r="C40" s="207"/>
      <c r="D40" s="204"/>
      <c r="E40" s="401"/>
      <c r="F40" s="204"/>
      <c r="G40" s="204"/>
      <c r="H40" s="58"/>
      <c r="I40"/>
      <c r="J40"/>
    </row>
    <row r="41" spans="1:10" x14ac:dyDescent="0.2">
      <c r="C41" s="203"/>
      <c r="F41" s="200"/>
      <c r="H41" s="58"/>
      <c r="I41"/>
      <c r="J41"/>
    </row>
    <row r="42" spans="1:10" x14ac:dyDescent="0.2">
      <c r="C42" s="203"/>
      <c r="F42" s="200"/>
      <c r="H42" s="58"/>
      <c r="I42"/>
      <c r="J42"/>
    </row>
    <row r="43" spans="1:10" x14ac:dyDescent="0.2">
      <c r="C43" s="203"/>
      <c r="F43" s="200"/>
      <c r="H43" s="58"/>
      <c r="I43"/>
      <c r="J43"/>
    </row>
    <row r="44" spans="1:10" x14ac:dyDescent="0.2">
      <c r="B44" t="s">
        <v>33</v>
      </c>
      <c r="C44" s="200" t="s">
        <v>384</v>
      </c>
      <c r="F44" s="200"/>
      <c r="H44" s="58"/>
      <c r="I44"/>
      <c r="J44"/>
    </row>
    <row r="45" spans="1:10" x14ac:dyDescent="0.2">
      <c r="B45" t="s">
        <v>32</v>
      </c>
      <c r="C45" s="200" t="s">
        <v>383</v>
      </c>
      <c r="H45" s="58"/>
      <c r="I45"/>
      <c r="J45"/>
    </row>
    <row r="46" spans="1:10" s="200" customFormat="1" x14ac:dyDescent="0.2">
      <c r="A46" s="199"/>
      <c r="B46" t="s">
        <v>38</v>
      </c>
      <c r="C46" s="200" t="s">
        <v>527</v>
      </c>
      <c r="F46" s="201"/>
      <c r="G46" s="199"/>
      <c r="I46"/>
      <c r="J46"/>
    </row>
    <row r="47" spans="1:10" s="200" customFormat="1" x14ac:dyDescent="0.2">
      <c r="A47" s="199"/>
      <c r="B47" t="s">
        <v>37</v>
      </c>
      <c r="F47" s="201"/>
      <c r="G47" s="199"/>
      <c r="I47"/>
      <c r="J47"/>
    </row>
    <row r="48" spans="1:10" s="200" customFormat="1" x14ac:dyDescent="0.2">
      <c r="A48" s="199"/>
      <c r="B48" t="s">
        <v>39</v>
      </c>
      <c r="F48" s="201"/>
      <c r="G48" s="199"/>
      <c r="I48"/>
      <c r="J48"/>
    </row>
    <row r="49" spans="1:10" s="200" customFormat="1" x14ac:dyDescent="0.2">
      <c r="A49" s="199"/>
      <c r="B49" t="s">
        <v>416</v>
      </c>
      <c r="F49" s="201"/>
      <c r="G49" s="199"/>
      <c r="I49"/>
      <c r="J49"/>
    </row>
    <row r="50" spans="1:10" s="200" customFormat="1" x14ac:dyDescent="0.2">
      <c r="A50" s="199"/>
      <c r="B50" t="s">
        <v>40</v>
      </c>
      <c r="F50" s="201"/>
      <c r="G50" s="199"/>
      <c r="I50" s="199"/>
    </row>
    <row r="51" spans="1:10" s="200" customFormat="1" x14ac:dyDescent="0.2">
      <c r="A51" s="199"/>
      <c r="B51" t="s">
        <v>29</v>
      </c>
      <c r="F51" s="201"/>
      <c r="G51" s="199"/>
      <c r="I51" s="199"/>
    </row>
    <row r="52" spans="1:10" s="200" customFormat="1" x14ac:dyDescent="0.2">
      <c r="A52" s="199"/>
      <c r="B52" t="s">
        <v>42</v>
      </c>
      <c r="F52" s="201"/>
      <c r="G52" s="199"/>
      <c r="I52" s="199"/>
    </row>
    <row r="53" spans="1:10" s="200" customFormat="1" x14ac:dyDescent="0.2">
      <c r="A53" s="199"/>
      <c r="B53" t="s">
        <v>420</v>
      </c>
      <c r="F53" s="201"/>
      <c r="G53" s="199"/>
      <c r="I53" s="199"/>
    </row>
    <row r="54" spans="1:10" s="200" customFormat="1" x14ac:dyDescent="0.2">
      <c r="A54" s="199"/>
      <c r="B54" t="s">
        <v>31</v>
      </c>
      <c r="F54" s="201"/>
      <c r="G54" s="199"/>
      <c r="I54" s="199"/>
    </row>
    <row r="55" spans="1:10" s="200" customFormat="1" x14ac:dyDescent="0.2">
      <c r="A55" s="199"/>
      <c r="B55" t="s">
        <v>35</v>
      </c>
      <c r="F55" s="201"/>
      <c r="G55" s="199"/>
      <c r="I55" s="199"/>
    </row>
    <row r="56" spans="1:10" s="200" customFormat="1" x14ac:dyDescent="0.2">
      <c r="A56" s="199"/>
      <c r="B56" t="s">
        <v>34</v>
      </c>
      <c r="F56" s="201"/>
      <c r="G56" s="199"/>
      <c r="I56" s="199"/>
    </row>
    <row r="57" spans="1:10" s="200" customFormat="1" x14ac:dyDescent="0.2">
      <c r="A57" s="199"/>
      <c r="B57" t="s">
        <v>43</v>
      </c>
      <c r="F57" s="201"/>
      <c r="G57" s="199"/>
      <c r="I57" s="199"/>
    </row>
    <row r="58" spans="1:10" s="200" customFormat="1" x14ac:dyDescent="0.2">
      <c r="A58" s="199"/>
      <c r="B58" t="s">
        <v>30</v>
      </c>
      <c r="F58" s="201"/>
      <c r="G58" s="199"/>
      <c r="I58" s="199"/>
    </row>
    <row r="59" spans="1:10" s="200" customFormat="1" x14ac:dyDescent="0.2">
      <c r="A59" s="199"/>
      <c r="B59" t="s">
        <v>499</v>
      </c>
      <c r="F59" s="201"/>
      <c r="G59" s="199"/>
      <c r="I59" s="199"/>
    </row>
    <row r="60" spans="1:10" s="200" customFormat="1" x14ac:dyDescent="0.2">
      <c r="A60" s="199"/>
      <c r="B60" t="s">
        <v>424</v>
      </c>
      <c r="F60" s="201"/>
      <c r="G60" s="199"/>
      <c r="I60" s="199"/>
    </row>
    <row r="61" spans="1:10" s="200" customFormat="1" x14ac:dyDescent="0.2">
      <c r="A61" s="199"/>
      <c r="B61" t="s">
        <v>425</v>
      </c>
      <c r="F61" s="201"/>
      <c r="G61" s="199"/>
      <c r="I61" s="199"/>
    </row>
    <row r="62" spans="1:10" s="200" customFormat="1" x14ac:dyDescent="0.2">
      <c r="A62" s="199"/>
      <c r="B62" t="s">
        <v>426</v>
      </c>
      <c r="F62" s="201"/>
      <c r="G62" s="199"/>
      <c r="I62" s="199"/>
    </row>
    <row r="63" spans="1:10" s="200" customFormat="1" x14ac:dyDescent="0.2">
      <c r="A63" s="199"/>
      <c r="B63" t="s">
        <v>427</v>
      </c>
      <c r="F63" s="201"/>
      <c r="G63" s="199"/>
      <c r="I63" s="199"/>
    </row>
    <row r="64" spans="1:10" s="200" customFormat="1" x14ac:dyDescent="0.2">
      <c r="A64" s="199"/>
      <c r="B64" t="s">
        <v>500</v>
      </c>
      <c r="F64" s="201"/>
      <c r="G64" s="199"/>
      <c r="I64" s="199"/>
    </row>
    <row r="65" spans="1:9" s="200" customFormat="1" x14ac:dyDescent="0.2">
      <c r="A65" s="199"/>
      <c r="B65" t="s">
        <v>501</v>
      </c>
      <c r="F65" s="201"/>
      <c r="G65" s="199"/>
      <c r="I65" s="199"/>
    </row>
    <row r="66" spans="1:9" s="200" customFormat="1" x14ac:dyDescent="0.2">
      <c r="A66" s="199"/>
      <c r="B66" t="s">
        <v>430</v>
      </c>
      <c r="F66" s="201"/>
      <c r="G66" s="199"/>
      <c r="I66" s="199"/>
    </row>
    <row r="67" spans="1:9" s="200" customFormat="1" x14ac:dyDescent="0.2">
      <c r="A67" s="199"/>
      <c r="B67" t="s">
        <v>502</v>
      </c>
      <c r="F67" s="201"/>
      <c r="G67" s="199"/>
      <c r="I67" s="199"/>
    </row>
    <row r="68" spans="1:9" s="200" customFormat="1" x14ac:dyDescent="0.2">
      <c r="A68" s="199"/>
      <c r="B68" t="s">
        <v>503</v>
      </c>
      <c r="F68" s="201"/>
      <c r="G68" s="199"/>
      <c r="I68" s="199"/>
    </row>
    <row r="69" spans="1:9" s="200" customFormat="1" x14ac:dyDescent="0.2">
      <c r="A69" s="199"/>
      <c r="B69" t="s">
        <v>504</v>
      </c>
      <c r="F69" s="201"/>
      <c r="G69" s="199"/>
      <c r="I69" s="199"/>
    </row>
    <row r="70" spans="1:9" s="200" customFormat="1" x14ac:dyDescent="0.2">
      <c r="A70" s="199"/>
      <c r="B70" t="s">
        <v>434</v>
      </c>
      <c r="F70" s="201"/>
      <c r="G70" s="199"/>
      <c r="I70" s="199"/>
    </row>
    <row r="71" spans="1:9" s="200" customFormat="1" x14ac:dyDescent="0.2">
      <c r="A71" s="199"/>
      <c r="B71" t="s">
        <v>505</v>
      </c>
      <c r="F71" s="201"/>
      <c r="G71" s="199"/>
      <c r="I71" s="199"/>
    </row>
    <row r="72" spans="1:9" s="200" customFormat="1" x14ac:dyDescent="0.2">
      <c r="A72" s="199"/>
      <c r="B72" t="s">
        <v>506</v>
      </c>
      <c r="F72" s="201"/>
      <c r="G72" s="199"/>
      <c r="I72" s="199"/>
    </row>
    <row r="73" spans="1:9" s="200" customFormat="1" x14ac:dyDescent="0.2">
      <c r="A73" s="199"/>
      <c r="B73" t="s">
        <v>507</v>
      </c>
      <c r="F73" s="201"/>
      <c r="G73" s="199"/>
      <c r="I73" s="199"/>
    </row>
    <row r="74" spans="1:9" s="200" customFormat="1" x14ac:dyDescent="0.2">
      <c r="A74" s="199"/>
      <c r="B74" t="s">
        <v>508</v>
      </c>
      <c r="F74" s="201"/>
      <c r="G74" s="199"/>
      <c r="I74" s="199"/>
    </row>
    <row r="75" spans="1:9" s="200" customFormat="1" x14ac:dyDescent="0.2">
      <c r="A75" s="199"/>
      <c r="B75" t="s">
        <v>439</v>
      </c>
      <c r="F75" s="201"/>
      <c r="G75" s="199"/>
      <c r="I75" s="199"/>
    </row>
    <row r="76" spans="1:9" s="200" customFormat="1" x14ac:dyDescent="0.2">
      <c r="A76" s="199"/>
      <c r="B76" t="s">
        <v>246</v>
      </c>
      <c r="F76" s="201"/>
      <c r="G76" s="199"/>
      <c r="I76" s="199"/>
    </row>
    <row r="77" spans="1:9" s="200" customFormat="1" x14ac:dyDescent="0.2">
      <c r="A77" s="199"/>
      <c r="B77" t="s">
        <v>28</v>
      </c>
      <c r="F77" s="201"/>
      <c r="G77" s="199"/>
      <c r="I77" s="199"/>
    </row>
    <row r="78" spans="1:9" s="200" customFormat="1" x14ac:dyDescent="0.2">
      <c r="A78" s="199"/>
      <c r="B78" t="s">
        <v>71</v>
      </c>
      <c r="F78" s="201"/>
      <c r="G78" s="199"/>
      <c r="I78" s="199"/>
    </row>
    <row r="79" spans="1:9" s="200" customFormat="1" x14ac:dyDescent="0.2">
      <c r="A79" s="199"/>
      <c r="B79" t="s">
        <v>509</v>
      </c>
      <c r="F79" s="201"/>
      <c r="G79" s="199"/>
      <c r="I79" s="199"/>
    </row>
    <row r="80" spans="1:9" s="200" customFormat="1" x14ac:dyDescent="0.2">
      <c r="A80" s="199"/>
      <c r="B80" t="s">
        <v>210</v>
      </c>
      <c r="F80" s="201"/>
      <c r="G80" s="199"/>
      <c r="I80" s="199"/>
    </row>
    <row r="81" spans="1:9" s="200" customFormat="1" x14ac:dyDescent="0.2">
      <c r="A81" s="199"/>
      <c r="B81" t="s">
        <v>510</v>
      </c>
      <c r="F81" s="201"/>
      <c r="G81" s="199"/>
      <c r="I81" s="199"/>
    </row>
    <row r="82" spans="1:9" x14ac:dyDescent="0.2">
      <c r="B82" t="s">
        <v>511</v>
      </c>
    </row>
    <row r="83" spans="1:9" x14ac:dyDescent="0.2">
      <c r="B83" t="s">
        <v>382</v>
      </c>
    </row>
    <row r="84" spans="1:9" x14ac:dyDescent="0.2">
      <c r="B84" t="s">
        <v>448</v>
      </c>
    </row>
    <row r="85" spans="1:9" x14ac:dyDescent="0.2">
      <c r="B85" t="s">
        <v>449</v>
      </c>
    </row>
    <row r="86" spans="1:9" x14ac:dyDescent="0.2">
      <c r="B86" t="s">
        <v>149</v>
      </c>
    </row>
    <row r="87" spans="1:9" x14ac:dyDescent="0.2">
      <c r="B87" t="s">
        <v>214</v>
      </c>
    </row>
    <row r="88" spans="1:9" x14ac:dyDescent="0.2">
      <c r="B88" t="s">
        <v>166</v>
      </c>
    </row>
    <row r="89" spans="1:9" x14ac:dyDescent="0.2">
      <c r="B89" t="s">
        <v>483</v>
      </c>
    </row>
    <row r="90" spans="1:9" x14ac:dyDescent="0.2">
      <c r="B90" t="s">
        <v>451</v>
      </c>
    </row>
    <row r="91" spans="1:9" x14ac:dyDescent="0.2">
      <c r="B91" s="71" t="s">
        <v>484</v>
      </c>
    </row>
    <row r="92" spans="1:9" x14ac:dyDescent="0.2">
      <c r="B92" s="200" t="s">
        <v>389</v>
      </c>
    </row>
    <row r="93" spans="1:9" x14ac:dyDescent="0.2">
      <c r="B93" s="199" t="s">
        <v>631</v>
      </c>
    </row>
    <row r="94" spans="1:9" x14ac:dyDescent="0.2">
      <c r="B94" s="199" t="s">
        <v>626</v>
      </c>
    </row>
    <row r="95" spans="1:9" x14ac:dyDescent="0.2">
      <c r="B95" s="199" t="s">
        <v>625</v>
      </c>
    </row>
    <row r="100" spans="5:6" x14ac:dyDescent="0.2">
      <c r="F100" s="63"/>
    </row>
    <row r="101" spans="5:6" x14ac:dyDescent="0.2">
      <c r="F101" s="63"/>
    </row>
    <row r="102" spans="5:6" x14ac:dyDescent="0.2">
      <c r="F102" s="63"/>
    </row>
    <row r="103" spans="5:6" x14ac:dyDescent="0.2">
      <c r="E103" s="348"/>
      <c r="F103" s="63"/>
    </row>
    <row r="104" spans="5:6" x14ac:dyDescent="0.2">
      <c r="E104" s="348"/>
      <c r="F104" s="63"/>
    </row>
    <row r="105" spans="5:6" x14ac:dyDescent="0.2">
      <c r="E105" s="348"/>
      <c r="F105" s="63"/>
    </row>
    <row r="106" spans="5:6" x14ac:dyDescent="0.2">
      <c r="F106" s="63"/>
    </row>
    <row r="107" spans="5:6" x14ac:dyDescent="0.2">
      <c r="F107" s="63"/>
    </row>
    <row r="108" spans="5:6" x14ac:dyDescent="0.2">
      <c r="F108" s="63"/>
    </row>
    <row r="109" spans="5:6" x14ac:dyDescent="0.2">
      <c r="E109" s="348"/>
      <c r="F109" s="63"/>
    </row>
    <row r="110" spans="5:6" x14ac:dyDescent="0.2">
      <c r="F110" s="63"/>
    </row>
    <row r="111" spans="5:6" x14ac:dyDescent="0.2">
      <c r="F111" s="63"/>
    </row>
    <row r="112" spans="5:6" x14ac:dyDescent="0.2">
      <c r="E112" s="348"/>
      <c r="F112" s="63"/>
    </row>
    <row r="113" spans="6:8" x14ac:dyDescent="0.2">
      <c r="F113" s="63"/>
    </row>
    <row r="114" spans="6:8" x14ac:dyDescent="0.2">
      <c r="F114" s="63"/>
      <c r="H114" s="353"/>
    </row>
    <row r="115" spans="6:8" x14ac:dyDescent="0.2">
      <c r="F115" s="63"/>
    </row>
    <row r="117" spans="6:8" x14ac:dyDescent="0.2">
      <c r="H117" s="353"/>
    </row>
  </sheetData>
  <dataValidations count="7">
    <dataValidation type="list" allowBlank="1" showInputMessage="1" showErrorMessage="1" sqref="G4:G12" xr:uid="{AD0797F7-ECB6-4B9E-96E2-A501178A168F}">
      <formula1>$C$43:$C$45</formula1>
    </dataValidation>
    <dataValidation type="list" allowBlank="1" showInputMessage="1" showErrorMessage="1" sqref="D15" xr:uid="{EF5DD398-3402-4BF2-8528-2E48149A810E}">
      <formula1>$B$44:$B$104</formula1>
    </dataValidation>
    <dataValidation type="list" allowBlank="1" showInputMessage="1" showErrorMessage="1" sqref="G30:G36 G13:G28" xr:uid="{4FFD3047-AE52-41A5-A6F7-B796BBA1FD6E}">
      <formula1>$C$44:$C$46</formula1>
    </dataValidation>
    <dataValidation type="list" allowBlank="1" showInputMessage="1" showErrorMessage="1" sqref="D41:D44" xr:uid="{A73292E9-8754-4875-BD3C-AED4BEB3DB60}">
      <formula1>$B$44:$B$71</formula1>
    </dataValidation>
    <dataValidation type="list" allowBlank="1" showInputMessage="1" showErrorMessage="1" sqref="D45" xr:uid="{2C17A879-E535-445A-BAC3-0BF11E0D87A5}">
      <formula1>$B$44:$B$64</formula1>
    </dataValidation>
    <dataValidation type="list" allowBlank="1" showInputMessage="1" showErrorMessage="1" sqref="G37:G40 G29" xr:uid="{4DC56E25-D782-40B1-AB6E-FF8DAE112350}">
      <formula1>$C$44:$C$47</formula1>
    </dataValidation>
    <dataValidation type="list" allowBlank="1" showInputMessage="1" showErrorMessage="1" sqref="D16:D26 D13:D14" xr:uid="{A3F784C9-D634-485B-B56E-0BECECA6F34B}">
      <formula1>$B$44:$B$92</formula1>
    </dataValidation>
  </dataValidations>
  <pageMargins left="0.51181102362204722" right="0.11811023622047245" top="0.74803149606299213" bottom="0.74803149606299213" header="0.31496062992125984" footer="0.31496062992125984"/>
  <pageSetup paperSize="9" orientation="landscape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B5C7FAD8FC8F64DAF52F09394B8A658" ma:contentTypeVersion="16" ma:contentTypeDescription="Crear nuevo documento." ma:contentTypeScope="" ma:versionID="e9fb93e6bb18947a0c27d704da0cab2c">
  <xsd:schema xmlns:xsd="http://www.w3.org/2001/XMLSchema" xmlns:xs="http://www.w3.org/2001/XMLSchema" xmlns:p="http://schemas.microsoft.com/office/2006/metadata/properties" xmlns:ns3="a2ff79ba-cdec-4f80-a81b-ed0382a2d100" xmlns:ns4="e4208579-be49-4b81-9f68-0447da67a203" targetNamespace="http://schemas.microsoft.com/office/2006/metadata/properties" ma:root="true" ma:fieldsID="998c6136a953ed7cc2bd724df422ae82" ns3:_="" ns4:_="">
    <xsd:import namespace="a2ff79ba-cdec-4f80-a81b-ed0382a2d100"/>
    <xsd:import namespace="e4208579-be49-4b81-9f68-0447da67a203"/>
    <xsd:element name="properties">
      <xsd:complexType>
        <xsd:sequence>
          <xsd:element name="documentManagement">
            <xsd:complexType>
              <xsd:all>
                <xsd:element ref="ns3:MigrationWizId" minOccurs="0"/>
                <xsd:element ref="ns3:MigrationWizIdPermissions" minOccurs="0"/>
                <xsd:element ref="ns3:MigrationWizIdPermissionLevels" minOccurs="0"/>
                <xsd:element ref="ns3:MigrationWizIdDocumentLibraryPermissions" minOccurs="0"/>
                <xsd:element ref="ns3:MigrationWizIdSecurityGroup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ff79ba-cdec-4f80-a81b-ed0382a2d100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208579-be49-4b81-9f68-0447da67a203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SecurityGroups xmlns="a2ff79ba-cdec-4f80-a81b-ed0382a2d100" xsi:nil="true"/>
    <MigrationWizIdPermissions xmlns="a2ff79ba-cdec-4f80-a81b-ed0382a2d100" xsi:nil="true"/>
    <MigrationWizIdDocumentLibraryPermissions xmlns="a2ff79ba-cdec-4f80-a81b-ed0382a2d100" xsi:nil="true"/>
    <MigrationWizId xmlns="a2ff79ba-cdec-4f80-a81b-ed0382a2d100" xsi:nil="true"/>
    <MigrationWizIdPermissionLevels xmlns="a2ff79ba-cdec-4f80-a81b-ed0382a2d100" xsi:nil="true"/>
  </documentManagement>
</p:properties>
</file>

<file path=customXml/itemProps1.xml><?xml version="1.0" encoding="utf-8"?>
<ds:datastoreItem xmlns:ds="http://schemas.openxmlformats.org/officeDocument/2006/customXml" ds:itemID="{BA8B0F89-C261-4A29-AFC0-72DBA0DB52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2ff79ba-cdec-4f80-a81b-ed0382a2d100"/>
    <ds:schemaRef ds:uri="e4208579-be49-4b81-9f68-0447da67a2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EAB64FB-298C-4CFE-BD66-461162FCF6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0ACEB3-6F8D-45D2-9AE7-894B36A9E6A0}">
  <ds:schemaRefs>
    <ds:schemaRef ds:uri="http://purl.org/dc/dcmitype/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www.w3.org/XML/1998/namespace"/>
    <ds:schemaRef ds:uri="http://schemas.openxmlformats.org/package/2006/metadata/core-properties"/>
    <ds:schemaRef ds:uri="e4208579-be49-4b81-9f68-0447da67a203"/>
    <ds:schemaRef ds:uri="a2ff79ba-cdec-4f80-a81b-ed0382a2d10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124</vt:i4>
      </vt:variant>
      <vt:variant>
        <vt:lpstr>Rangos con nombre</vt:lpstr>
      </vt:variant>
      <vt:variant>
        <vt:i4>120</vt:i4>
      </vt:variant>
    </vt:vector>
  </HeadingPairs>
  <TitlesOfParts>
    <vt:vector size="244" baseType="lpstr">
      <vt:lpstr>Certificado servicio-UTE julio</vt:lpstr>
      <vt:lpstr>Control-UTE julio</vt:lpstr>
      <vt:lpstr>Certif. servicio Portezuelo Jul</vt:lpstr>
      <vt:lpstr>Control-Portezuelo Julio</vt:lpstr>
      <vt:lpstr>Certificado servicio-UTE Agosto</vt:lpstr>
      <vt:lpstr>Control-UTE Agosto</vt:lpstr>
      <vt:lpstr>Certificado servicio-UTE SEPTIE</vt:lpstr>
      <vt:lpstr>Control-UTE SEPTIEMBRE</vt:lpstr>
      <vt:lpstr>Control-UTE octubre</vt:lpstr>
      <vt:lpstr> servicio-UTE octubre</vt:lpstr>
      <vt:lpstr>ACUMULADO</vt:lpstr>
      <vt:lpstr>TABLA DINÁMICA ACUM</vt:lpstr>
      <vt:lpstr>Control-UTE noviembre</vt:lpstr>
      <vt:lpstr> servicio-UTE noviembre</vt:lpstr>
      <vt:lpstr> servicio-UTE DICIEMBRE</vt:lpstr>
      <vt:lpstr>Control-UTE DICIEMBRE</vt:lpstr>
      <vt:lpstr> servicio-UTE ENERO 2020</vt:lpstr>
      <vt:lpstr>Control-UTE ENERO 2020</vt:lpstr>
      <vt:lpstr> servicio-UTE FEBRERO 2020</vt:lpstr>
      <vt:lpstr>Control-UTE FEBRERO 2020 </vt:lpstr>
      <vt:lpstr> servicio-UTE MARZO 2020</vt:lpstr>
      <vt:lpstr>Control-UTE MARZO 2020</vt:lpstr>
      <vt:lpstr> servicio-UTE ABRIL 2020</vt:lpstr>
      <vt:lpstr>Control-UTE ABRIL 2020</vt:lpstr>
      <vt:lpstr> servicio-UTE Mayo 2020 </vt:lpstr>
      <vt:lpstr>Control-UTE Mayo 2020</vt:lpstr>
      <vt:lpstr> servicio-UTE Junio 2020</vt:lpstr>
      <vt:lpstr>Control-UTE Junio</vt:lpstr>
      <vt:lpstr> servicio-UTE Julio 2020</vt:lpstr>
      <vt:lpstr>Control-UTE Julio 2020</vt:lpstr>
      <vt:lpstr> servicio-UTE AGOSTO 2020</vt:lpstr>
      <vt:lpstr>Control-UTE AGOSTO 2020</vt:lpstr>
      <vt:lpstr>servicio-ute septiembre 2020</vt:lpstr>
      <vt:lpstr>Control-UTE Septiembre 2020</vt:lpstr>
      <vt:lpstr>servicio-ute OCTUBRE 2020</vt:lpstr>
      <vt:lpstr>Control-UTE OCTUBRE 2020</vt:lpstr>
      <vt:lpstr>servicio-ute Noviembre 2020</vt:lpstr>
      <vt:lpstr>Control-UTE Noviembre 2020 </vt:lpstr>
      <vt:lpstr>Hoja2</vt:lpstr>
      <vt:lpstr>servicio-ute Diciembre 2020 </vt:lpstr>
      <vt:lpstr>Control-UTE Diciembre 2020 </vt:lpstr>
      <vt:lpstr>servicio-ute Enero 2021</vt:lpstr>
      <vt:lpstr>Control-UTE Enero 2021</vt:lpstr>
      <vt:lpstr>servicio-ute Febrero 2021 </vt:lpstr>
      <vt:lpstr>Hoja4</vt:lpstr>
      <vt:lpstr>servicio-ute marzo 2021  (2)</vt:lpstr>
      <vt:lpstr>Control-UTE marzo 2021 </vt:lpstr>
      <vt:lpstr>servicio-ute abril 2021</vt:lpstr>
      <vt:lpstr>Control-UTE abril 2021</vt:lpstr>
      <vt:lpstr>servicio-ute mayo 2021</vt:lpstr>
      <vt:lpstr>Control-UTE mayo 2021</vt:lpstr>
      <vt:lpstr>servicio-ute junio 2021</vt:lpstr>
      <vt:lpstr>Control-UTE junio 2021</vt:lpstr>
      <vt:lpstr>servicio-ute julio 2021</vt:lpstr>
      <vt:lpstr>Control-UTE julio 2021</vt:lpstr>
      <vt:lpstr>servicio-ute agosto 2021</vt:lpstr>
      <vt:lpstr>Control-UTE agosto 2021</vt:lpstr>
      <vt:lpstr>sevicio-ute septiembre 2021</vt:lpstr>
      <vt:lpstr>Control-UTE septiembre 2021</vt:lpstr>
      <vt:lpstr>sevicio-ute octubre 2021</vt:lpstr>
      <vt:lpstr>Control-UTE octubre 2021</vt:lpstr>
      <vt:lpstr>sevicio-ute noviembre 2021</vt:lpstr>
      <vt:lpstr>Control-UTE noviembre 2021</vt:lpstr>
      <vt:lpstr>Sevicio-UTE Diciembre 2021</vt:lpstr>
      <vt:lpstr>Control-UTE Diciembre 2021</vt:lpstr>
      <vt:lpstr>Sevicio-UTE Enero 2022</vt:lpstr>
      <vt:lpstr>Control-UTE Enero 2022</vt:lpstr>
      <vt:lpstr>Control-UTE Enero 2022 (2)</vt:lpstr>
      <vt:lpstr>Sevicio-UTE Febrero 2022</vt:lpstr>
      <vt:lpstr>Control-UTE Febrero 2022</vt:lpstr>
      <vt:lpstr>Sevicio-UTE Marzo 2022 </vt:lpstr>
      <vt:lpstr>Control-UTE Marzo 2022 </vt:lpstr>
      <vt:lpstr>Sevicio-UTE Abril 2022  (2)</vt:lpstr>
      <vt:lpstr>Control-UTE Abril 2022</vt:lpstr>
      <vt:lpstr>Sevicio-UTE MAYO 2022</vt:lpstr>
      <vt:lpstr>Control-UTE Mayo 2022</vt:lpstr>
      <vt:lpstr>Sevicio-UTE Junio 2022</vt:lpstr>
      <vt:lpstr>Control-UTE Junio 2022</vt:lpstr>
      <vt:lpstr>Sevicio-UTE Julio 2022</vt:lpstr>
      <vt:lpstr>Control-UTE Julio 2022</vt:lpstr>
      <vt:lpstr>Sevicio-UTE Agosto 2022</vt:lpstr>
      <vt:lpstr>Control-UTE Agost 2022</vt:lpstr>
      <vt:lpstr>Sevicio-UTE Septiembre 2022</vt:lpstr>
      <vt:lpstr>Control-UTE Septiembre 2022</vt:lpstr>
      <vt:lpstr>Sevicio-UTE Octubre 2022</vt:lpstr>
      <vt:lpstr>Control-UTE Octubre 2022</vt:lpstr>
      <vt:lpstr>Sevicio-UTE Noviembre 2022</vt:lpstr>
      <vt:lpstr>Control-UTE Noviembre 2022</vt:lpstr>
      <vt:lpstr>Sevicio-UTE Diciembre 2022</vt:lpstr>
      <vt:lpstr>Control-UTE Diciembre 2022</vt:lpstr>
      <vt:lpstr>Sevicio-UTE Enero 2023</vt:lpstr>
      <vt:lpstr>Control-UTE Enero 2023</vt:lpstr>
      <vt:lpstr>Sevicio-UTE Febrero 2023</vt:lpstr>
      <vt:lpstr>Control-UTE febrero 2023</vt:lpstr>
      <vt:lpstr>Sevicio-UTE Marzo 2023 </vt:lpstr>
      <vt:lpstr>Control-UTE Marzo 2023</vt:lpstr>
      <vt:lpstr>Sevicio-UTE Abril 2023</vt:lpstr>
      <vt:lpstr>Control-UTE Abril 2023</vt:lpstr>
      <vt:lpstr>Sevicio-UTE Mayo 2023</vt:lpstr>
      <vt:lpstr>Sevicio-UTE Mayo 2023 (2)</vt:lpstr>
      <vt:lpstr>Control-UTE Mayo 2023</vt:lpstr>
      <vt:lpstr>Sevicio-UTE Junio 2023</vt:lpstr>
      <vt:lpstr>Control-UTE Junio 2023</vt:lpstr>
      <vt:lpstr>Sevicio-UTE Julio 2023</vt:lpstr>
      <vt:lpstr>Control-UTE Julio 2023</vt:lpstr>
      <vt:lpstr>Sevicio-UTE Agosto 2023</vt:lpstr>
      <vt:lpstr>Control-UTE Agosto 2023</vt:lpstr>
      <vt:lpstr>Sevicio-CHO Agosto 2023</vt:lpstr>
      <vt:lpstr>Control-CHO Agosto 2023 </vt:lpstr>
      <vt:lpstr>Sevicio-UTE Septiembre 2023 </vt:lpstr>
      <vt:lpstr>Control-UTE Septiembre 2023</vt:lpstr>
      <vt:lpstr>Sevicio-CHO Septiembre 2023 </vt:lpstr>
      <vt:lpstr>Control-CHO Septiembr 2023 </vt:lpstr>
      <vt:lpstr>Sevicio-UTE Octubre 2023</vt:lpstr>
      <vt:lpstr>Control-UTE Octubre 2023</vt:lpstr>
      <vt:lpstr>Sevicio-CHO Octubre 2023 </vt:lpstr>
      <vt:lpstr>Control-CHO Octubre 2023 </vt:lpstr>
      <vt:lpstr>Sevicio-UTE Noviembre 2023</vt:lpstr>
      <vt:lpstr>Sevicio-CHO Noviembre 2023  </vt:lpstr>
      <vt:lpstr>Control-CHO Noviembre 2023  </vt:lpstr>
      <vt:lpstr>Sevicio-UTE Diciembre 2023</vt:lpstr>
      <vt:lpstr>Control-UTE Diciembre 2023</vt:lpstr>
      <vt:lpstr>Sevicio-CHO Diciembre 2023  </vt:lpstr>
      <vt:lpstr>Control-CHO Diciembre 2023 </vt:lpstr>
      <vt:lpstr>' servicio-UTE ABRIL 2020'!Área_de_impresión</vt:lpstr>
      <vt:lpstr>' servicio-UTE AGOSTO 2020'!Área_de_impresión</vt:lpstr>
      <vt:lpstr>' servicio-UTE DICIEMBRE'!Área_de_impresión</vt:lpstr>
      <vt:lpstr>' servicio-UTE ENERO 2020'!Área_de_impresión</vt:lpstr>
      <vt:lpstr>' servicio-UTE FEBRERO 2020'!Área_de_impresión</vt:lpstr>
      <vt:lpstr>' servicio-UTE Julio 2020'!Área_de_impresión</vt:lpstr>
      <vt:lpstr>' servicio-UTE Junio 2020'!Área_de_impresión</vt:lpstr>
      <vt:lpstr>' servicio-UTE MARZO 2020'!Área_de_impresión</vt:lpstr>
      <vt:lpstr>' servicio-UTE Mayo 2020 '!Área_de_impresión</vt:lpstr>
      <vt:lpstr>' servicio-UTE noviembre'!Área_de_impresión</vt:lpstr>
      <vt:lpstr>' servicio-UTE octubre'!Área_de_impresión</vt:lpstr>
      <vt:lpstr>'Certif. servicio Portezuelo Jul'!Área_de_impresión</vt:lpstr>
      <vt:lpstr>'Certificado servicio-UTE Agosto'!Área_de_impresión</vt:lpstr>
      <vt:lpstr>'Certificado servicio-UTE julio'!Área_de_impresión</vt:lpstr>
      <vt:lpstr>'Certificado servicio-UTE SEPTIE'!Área_de_impresión</vt:lpstr>
      <vt:lpstr>'Control-CHO Agosto 2023 '!Área_de_impresión</vt:lpstr>
      <vt:lpstr>'Control-CHO Diciembre 2023 '!Área_de_impresión</vt:lpstr>
      <vt:lpstr>'Control-CHO Noviembre 2023  '!Área_de_impresión</vt:lpstr>
      <vt:lpstr>'Control-CHO Octubre 2023 '!Área_de_impresión</vt:lpstr>
      <vt:lpstr>'Control-CHO Septiembr 2023 '!Área_de_impresión</vt:lpstr>
      <vt:lpstr>'Control-Portezuelo Julio'!Área_de_impresión</vt:lpstr>
      <vt:lpstr>'Control-UTE ABRIL 2020'!Área_de_impresión</vt:lpstr>
      <vt:lpstr>'Control-UTE abril 2021'!Área_de_impresión</vt:lpstr>
      <vt:lpstr>'Control-UTE Abril 2022'!Área_de_impresión</vt:lpstr>
      <vt:lpstr>'Control-UTE Abril 2023'!Área_de_impresión</vt:lpstr>
      <vt:lpstr>'Control-UTE Agost 2022'!Área_de_impresión</vt:lpstr>
      <vt:lpstr>'Control-UTE Agosto'!Área_de_impresión</vt:lpstr>
      <vt:lpstr>'Control-UTE AGOSTO 2020'!Área_de_impresión</vt:lpstr>
      <vt:lpstr>'Control-UTE agosto 2021'!Área_de_impresión</vt:lpstr>
      <vt:lpstr>'Control-UTE Agosto 2023'!Área_de_impresión</vt:lpstr>
      <vt:lpstr>'Control-UTE DICIEMBRE'!Área_de_impresión</vt:lpstr>
      <vt:lpstr>'Control-UTE Diciembre 2020 '!Área_de_impresión</vt:lpstr>
      <vt:lpstr>'Control-UTE Diciembre 2021'!Área_de_impresión</vt:lpstr>
      <vt:lpstr>'Control-UTE Diciembre 2022'!Área_de_impresión</vt:lpstr>
      <vt:lpstr>'Control-UTE Diciembre 2023'!Área_de_impresión</vt:lpstr>
      <vt:lpstr>'Control-UTE ENERO 2020'!Área_de_impresión</vt:lpstr>
      <vt:lpstr>'Control-UTE Enero 2021'!Área_de_impresión</vt:lpstr>
      <vt:lpstr>'Control-UTE Enero 2022'!Área_de_impresión</vt:lpstr>
      <vt:lpstr>'Control-UTE Enero 2022 (2)'!Área_de_impresión</vt:lpstr>
      <vt:lpstr>'Control-UTE Enero 2023'!Área_de_impresión</vt:lpstr>
      <vt:lpstr>'Control-UTE FEBRERO 2020 '!Área_de_impresión</vt:lpstr>
      <vt:lpstr>'Control-UTE Febrero 2022'!Área_de_impresión</vt:lpstr>
      <vt:lpstr>'Control-UTE febrero 2023'!Área_de_impresión</vt:lpstr>
      <vt:lpstr>'Control-UTE julio'!Área_de_impresión</vt:lpstr>
      <vt:lpstr>'Control-UTE Julio 2020'!Área_de_impresión</vt:lpstr>
      <vt:lpstr>'Control-UTE julio 2021'!Área_de_impresión</vt:lpstr>
      <vt:lpstr>'Control-UTE Julio 2022'!Área_de_impresión</vt:lpstr>
      <vt:lpstr>'Control-UTE Julio 2023'!Área_de_impresión</vt:lpstr>
      <vt:lpstr>'Control-UTE Junio'!Área_de_impresión</vt:lpstr>
      <vt:lpstr>'Control-UTE junio 2021'!Área_de_impresión</vt:lpstr>
      <vt:lpstr>'Control-UTE Junio 2022'!Área_de_impresión</vt:lpstr>
      <vt:lpstr>'Control-UTE Junio 2023'!Área_de_impresión</vt:lpstr>
      <vt:lpstr>'Control-UTE MARZO 2020'!Área_de_impresión</vt:lpstr>
      <vt:lpstr>'Control-UTE marzo 2021 '!Área_de_impresión</vt:lpstr>
      <vt:lpstr>'Control-UTE Marzo 2022 '!Área_de_impresión</vt:lpstr>
      <vt:lpstr>'Control-UTE Marzo 2023'!Área_de_impresión</vt:lpstr>
      <vt:lpstr>'Control-UTE Mayo 2020'!Área_de_impresión</vt:lpstr>
      <vt:lpstr>'Control-UTE mayo 2021'!Área_de_impresión</vt:lpstr>
      <vt:lpstr>'Control-UTE Mayo 2022'!Área_de_impresión</vt:lpstr>
      <vt:lpstr>'Control-UTE Mayo 2023'!Área_de_impresión</vt:lpstr>
      <vt:lpstr>'Control-UTE noviembre'!Área_de_impresión</vt:lpstr>
      <vt:lpstr>'Control-UTE Noviembre 2020 '!Área_de_impresión</vt:lpstr>
      <vt:lpstr>'Control-UTE noviembre 2021'!Área_de_impresión</vt:lpstr>
      <vt:lpstr>'Control-UTE Noviembre 2022'!Área_de_impresión</vt:lpstr>
      <vt:lpstr>'Control-UTE octubre'!Área_de_impresión</vt:lpstr>
      <vt:lpstr>'Control-UTE OCTUBRE 2020'!Área_de_impresión</vt:lpstr>
      <vt:lpstr>'Control-UTE octubre 2021'!Área_de_impresión</vt:lpstr>
      <vt:lpstr>'Control-UTE Octubre 2022'!Área_de_impresión</vt:lpstr>
      <vt:lpstr>'Control-UTE Octubre 2023'!Área_de_impresión</vt:lpstr>
      <vt:lpstr>'Control-UTE SEPTIEMBRE'!Área_de_impresión</vt:lpstr>
      <vt:lpstr>'Control-UTE Septiembre 2020'!Área_de_impresión</vt:lpstr>
      <vt:lpstr>'Control-UTE septiembre 2021'!Área_de_impresión</vt:lpstr>
      <vt:lpstr>'Control-UTE Septiembre 2022'!Área_de_impresión</vt:lpstr>
      <vt:lpstr>'Control-UTE Septiembre 2023'!Área_de_impresión</vt:lpstr>
      <vt:lpstr>'servicio-ute abril 2021'!Área_de_impresión</vt:lpstr>
      <vt:lpstr>'servicio-ute agosto 2021'!Área_de_impresión</vt:lpstr>
      <vt:lpstr>'servicio-ute Diciembre 2020 '!Área_de_impresión</vt:lpstr>
      <vt:lpstr>'servicio-ute Enero 2021'!Área_de_impresión</vt:lpstr>
      <vt:lpstr>'servicio-ute Febrero 2021 '!Área_de_impresión</vt:lpstr>
      <vt:lpstr>'servicio-ute julio 2021'!Área_de_impresión</vt:lpstr>
      <vt:lpstr>'servicio-ute junio 2021'!Área_de_impresión</vt:lpstr>
      <vt:lpstr>'servicio-ute marzo 2021  (2)'!Área_de_impresión</vt:lpstr>
      <vt:lpstr>'servicio-ute mayo 2021'!Área_de_impresión</vt:lpstr>
      <vt:lpstr>'servicio-ute Noviembre 2020'!Área_de_impresión</vt:lpstr>
      <vt:lpstr>'servicio-ute OCTUBRE 2020'!Área_de_impresión</vt:lpstr>
      <vt:lpstr>'servicio-ute septiembre 2020'!Área_de_impresión</vt:lpstr>
      <vt:lpstr>'Sevicio-CHO Agosto 2023'!Área_de_impresión</vt:lpstr>
      <vt:lpstr>'Sevicio-CHO Diciembre 2023  '!Área_de_impresión</vt:lpstr>
      <vt:lpstr>'Sevicio-CHO Noviembre 2023  '!Área_de_impresión</vt:lpstr>
      <vt:lpstr>'Sevicio-CHO Octubre 2023 '!Área_de_impresión</vt:lpstr>
      <vt:lpstr>'Sevicio-CHO Septiembre 2023 '!Área_de_impresión</vt:lpstr>
      <vt:lpstr>'Sevicio-UTE Abril 2022  (2)'!Área_de_impresión</vt:lpstr>
      <vt:lpstr>'Sevicio-UTE Abril 2023'!Área_de_impresión</vt:lpstr>
      <vt:lpstr>'Sevicio-UTE Agosto 2022'!Área_de_impresión</vt:lpstr>
      <vt:lpstr>'Sevicio-UTE Agosto 2023'!Área_de_impresión</vt:lpstr>
      <vt:lpstr>'Sevicio-UTE Diciembre 2021'!Área_de_impresión</vt:lpstr>
      <vt:lpstr>'Sevicio-UTE Diciembre 2022'!Área_de_impresión</vt:lpstr>
      <vt:lpstr>'Sevicio-UTE Diciembre 2023'!Área_de_impresión</vt:lpstr>
      <vt:lpstr>'Sevicio-UTE Enero 2022'!Área_de_impresión</vt:lpstr>
      <vt:lpstr>'Sevicio-UTE Enero 2023'!Área_de_impresión</vt:lpstr>
      <vt:lpstr>'Sevicio-UTE Febrero 2022'!Área_de_impresión</vt:lpstr>
      <vt:lpstr>'Sevicio-UTE Febrero 2023'!Área_de_impresión</vt:lpstr>
      <vt:lpstr>'Sevicio-UTE Julio 2022'!Área_de_impresión</vt:lpstr>
      <vt:lpstr>'Sevicio-UTE Julio 2023'!Área_de_impresión</vt:lpstr>
      <vt:lpstr>'Sevicio-UTE Junio 2022'!Área_de_impresión</vt:lpstr>
      <vt:lpstr>'Sevicio-UTE Junio 2023'!Área_de_impresión</vt:lpstr>
      <vt:lpstr>'Sevicio-UTE Marzo 2022 '!Área_de_impresión</vt:lpstr>
      <vt:lpstr>'Sevicio-UTE Marzo 2023 '!Área_de_impresión</vt:lpstr>
      <vt:lpstr>'Sevicio-UTE MAYO 2022'!Área_de_impresión</vt:lpstr>
      <vt:lpstr>'Sevicio-UTE Mayo 2023'!Área_de_impresión</vt:lpstr>
      <vt:lpstr>'Sevicio-UTE Mayo 2023 (2)'!Área_de_impresión</vt:lpstr>
      <vt:lpstr>'sevicio-ute noviembre 2021'!Área_de_impresión</vt:lpstr>
      <vt:lpstr>'Sevicio-UTE Noviembre 2022'!Área_de_impresión</vt:lpstr>
      <vt:lpstr>'Sevicio-UTE Noviembre 2023'!Área_de_impresión</vt:lpstr>
      <vt:lpstr>'sevicio-ute octubre 2021'!Área_de_impresión</vt:lpstr>
      <vt:lpstr>'Sevicio-UTE Octubre 2022'!Área_de_impresión</vt:lpstr>
      <vt:lpstr>'Sevicio-UTE Octubre 2023'!Área_de_impresión</vt:lpstr>
      <vt:lpstr>'sevicio-ute septiembre 2021'!Área_de_impresión</vt:lpstr>
      <vt:lpstr>'Sevicio-UTE Septiembre 2022'!Área_de_impresión</vt:lpstr>
      <vt:lpstr>'Sevicio-UTE Septiembre 2023 '!Área_de_impresión</vt:lpstr>
    </vt:vector>
  </TitlesOfParts>
  <Company>Nalco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Nalco Company</dc:creator>
  <cp:lastModifiedBy>Cordero, Evangelina Natalia</cp:lastModifiedBy>
  <cp:lastPrinted>2023-08-29T15:33:42Z</cp:lastPrinted>
  <dcterms:created xsi:type="dcterms:W3CDTF">2005-11-04T20:19:28Z</dcterms:created>
  <dcterms:modified xsi:type="dcterms:W3CDTF">2024-01-16T19:18:51Z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0x010100AB5C7FAD8FC8F64DAF52F09394B8A658</vt:lpwstr>
  </property>
</Properties>
</file>